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375" yWindow="2535" windowWidth="20730" windowHeight="11760"/>
  </bookViews>
  <sheets>
    <sheet name="Для ОАО РЖД на 2020 " sheetId="3" r:id="rId1"/>
    <sheet name="АОР" sheetId="4" r:id="rId2"/>
  </sheets>
  <definedNames>
    <definedName name="_xlnm._FilterDatabase" localSheetId="0" hidden="1">'Для ОАО РЖД на 2020 '!$A$12:$E$12</definedName>
    <definedName name="_xlnm.Print_Titles" localSheetId="0">'Для ОАО РЖД на 2020 '!$12:$13</definedName>
    <definedName name="_xlnm.Print_Area" localSheetId="0">'Для ОАО РЖД на 2020 '!$A$1:$J$217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3"/>
  <c r="G34" s="1"/>
  <c r="F197"/>
  <c r="G197" s="1"/>
  <c r="F196"/>
  <c r="G196" s="1"/>
  <c r="F195"/>
  <c r="G195" s="1"/>
  <c r="F194"/>
  <c r="G194" s="1"/>
  <c r="F193"/>
  <c r="G193" s="1"/>
  <c r="F192"/>
  <c r="G192" s="1"/>
  <c r="F191"/>
  <c r="G191" s="1"/>
  <c r="F190"/>
  <c r="G190" s="1"/>
  <c r="F188"/>
  <c r="G188" s="1"/>
  <c r="F187"/>
  <c r="F186"/>
  <c r="G186" s="1"/>
  <c r="F185"/>
  <c r="F184"/>
  <c r="G184" s="1"/>
  <c r="F183"/>
  <c r="F182"/>
  <c r="G182" s="1"/>
  <c r="F181"/>
  <c r="G181" s="1"/>
  <c r="F180"/>
  <c r="G180" s="1"/>
  <c r="F179"/>
  <c r="G179" s="1"/>
  <c r="F178"/>
  <c r="G178" s="1"/>
  <c r="F177"/>
  <c r="F176"/>
  <c r="G176" s="1"/>
  <c r="F175"/>
  <c r="F174"/>
  <c r="G174" s="1"/>
  <c r="F173"/>
  <c r="F172"/>
  <c r="G172" s="1"/>
  <c r="F171"/>
  <c r="G171" s="1"/>
  <c r="F169"/>
  <c r="G169" s="1"/>
  <c r="F168"/>
  <c r="G168" s="1"/>
  <c r="F167"/>
  <c r="G167" s="1"/>
  <c r="F165"/>
  <c r="G165" s="1"/>
  <c r="F164"/>
  <c r="G164" s="1"/>
  <c r="F163"/>
  <c r="G163" s="1"/>
  <c r="F162"/>
  <c r="G162" s="1"/>
  <c r="F161"/>
  <c r="G161" s="1"/>
  <c r="F160"/>
  <c r="G160" s="1"/>
  <c r="F159"/>
  <c r="G159" s="1"/>
  <c r="F158"/>
  <c r="G158" s="1"/>
  <c r="F157"/>
  <c r="G157" s="1"/>
  <c r="F156"/>
  <c r="G156" s="1"/>
  <c r="F155"/>
  <c r="G155" s="1"/>
  <c r="F154"/>
  <c r="G154" s="1"/>
  <c r="F153"/>
  <c r="G153" s="1"/>
  <c r="F152"/>
  <c r="G152" s="1"/>
  <c r="F151"/>
  <c r="G151" s="1"/>
  <c r="F150"/>
  <c r="G150" s="1"/>
  <c r="F149"/>
  <c r="G149" s="1"/>
  <c r="F148"/>
  <c r="F147"/>
  <c r="G147" s="1"/>
  <c r="F146"/>
  <c r="F145"/>
  <c r="G145" s="1"/>
  <c r="F144"/>
  <c r="F143"/>
  <c r="G143" s="1"/>
  <c r="F142"/>
  <c r="F141"/>
  <c r="G141" s="1"/>
  <c r="F140"/>
  <c r="G140" s="1"/>
  <c r="F138"/>
  <c r="G138" s="1"/>
  <c r="F137"/>
  <c r="G137" s="1"/>
  <c r="F136"/>
  <c r="G136" s="1"/>
  <c r="F135"/>
  <c r="G135" s="1"/>
  <c r="F134"/>
  <c r="G134" s="1"/>
  <c r="F133"/>
  <c r="G133" s="1"/>
  <c r="F132"/>
  <c r="G132" s="1"/>
  <c r="F130"/>
  <c r="G130" s="1"/>
  <c r="F129"/>
  <c r="G129" s="1"/>
  <c r="F128"/>
  <c r="G128" s="1"/>
  <c r="F127"/>
  <c r="G127" s="1"/>
  <c r="F126"/>
  <c r="G126" s="1"/>
  <c r="F125"/>
  <c r="G125" s="1"/>
  <c r="F124"/>
  <c r="G124" s="1"/>
  <c r="F123"/>
  <c r="G123" s="1"/>
  <c r="F122"/>
  <c r="G122" s="1"/>
  <c r="F120"/>
  <c r="G120" s="1"/>
  <c r="F119"/>
  <c r="G119" s="1"/>
  <c r="F118"/>
  <c r="G118" s="1"/>
  <c r="F117"/>
  <c r="G117" s="1"/>
  <c r="F104"/>
  <c r="G104" s="1"/>
  <c r="F103"/>
  <c r="G103" s="1"/>
  <c r="F102"/>
  <c r="G102" s="1"/>
  <c r="F101"/>
  <c r="G101" s="1"/>
  <c r="F100"/>
  <c r="G100" s="1"/>
  <c r="F99"/>
  <c r="G99" s="1"/>
  <c r="F98"/>
  <c r="G98" s="1"/>
  <c r="F97"/>
  <c r="G97" s="1"/>
  <c r="F89"/>
  <c r="G89" s="1"/>
  <c r="F83"/>
  <c r="G83" s="1"/>
  <c r="F82"/>
  <c r="G82" s="1"/>
  <c r="F81"/>
  <c r="G81" s="1"/>
  <c r="F80"/>
  <c r="G80" s="1"/>
  <c r="F79"/>
  <c r="F78"/>
  <c r="G78" s="1"/>
  <c r="F77"/>
  <c r="G77" s="1"/>
  <c r="F76"/>
  <c r="G76" s="1"/>
  <c r="F75"/>
  <c r="G75" s="1"/>
  <c r="F74"/>
  <c r="G74" s="1"/>
  <c r="F73"/>
  <c r="G73" s="1"/>
  <c r="F72"/>
  <c r="G72" s="1"/>
  <c r="F71"/>
  <c r="F70"/>
  <c r="G70" s="1"/>
  <c r="F69"/>
  <c r="G69" s="1"/>
  <c r="F68"/>
  <c r="G68" s="1"/>
  <c r="F67"/>
  <c r="G67" s="1"/>
  <c r="F66"/>
  <c r="G66" s="1"/>
  <c r="F65"/>
  <c r="G65" s="1"/>
  <c r="F63"/>
  <c r="G63" s="1"/>
  <c r="F62"/>
  <c r="G62" s="1"/>
  <c r="F61"/>
  <c r="G61" s="1"/>
  <c r="F60"/>
  <c r="G60" s="1"/>
  <c r="F59"/>
  <c r="G59" s="1"/>
  <c r="F58"/>
  <c r="G58" s="1"/>
  <c r="F57"/>
  <c r="G57" s="1"/>
  <c r="F56"/>
  <c r="G56" s="1"/>
  <c r="F55"/>
  <c r="G55" s="1"/>
  <c r="F54"/>
  <c r="G54" s="1"/>
  <c r="F53"/>
  <c r="G53" s="1"/>
  <c r="F51"/>
  <c r="G51" s="1"/>
  <c r="F50"/>
  <c r="G50" s="1"/>
  <c r="F49"/>
  <c r="F48"/>
  <c r="G48" s="1"/>
  <c r="F47"/>
  <c r="G47" s="1"/>
  <c r="F46"/>
  <c r="G46" s="1"/>
  <c r="F45"/>
  <c r="G45" s="1"/>
  <c r="F43"/>
  <c r="F42"/>
  <c r="G42" s="1"/>
  <c r="F41"/>
  <c r="G41" s="1"/>
  <c r="F40"/>
  <c r="G40" s="1"/>
  <c r="F39"/>
  <c r="G39" s="1"/>
  <c r="F38"/>
  <c r="G38" s="1"/>
  <c r="F37"/>
  <c r="G37" s="1"/>
  <c r="F35"/>
  <c r="G35" s="1"/>
  <c r="F33"/>
  <c r="G33" s="1"/>
  <c r="F32"/>
  <c r="G32" s="1"/>
  <c r="F31"/>
  <c r="G31" s="1"/>
  <c r="F30"/>
  <c r="G30" s="1"/>
  <c r="F29"/>
  <c r="G29" s="1"/>
  <c r="F28"/>
  <c r="F27"/>
  <c r="G27" s="1"/>
  <c r="F26"/>
  <c r="G26" s="1"/>
  <c r="F25"/>
  <c r="G25" s="1"/>
  <c r="F24"/>
  <c r="G24" s="1"/>
  <c r="F23"/>
  <c r="G23" s="1"/>
  <c r="F22"/>
  <c r="G22" s="1"/>
  <c r="F21"/>
  <c r="G21" s="1"/>
  <c r="F20"/>
  <c r="F19"/>
  <c r="G19" s="1"/>
  <c r="F18"/>
  <c r="G18" s="1"/>
  <c r="F17"/>
  <c r="G17" s="1"/>
  <c r="F16"/>
  <c r="G16" s="1"/>
  <c r="H105" i="4"/>
  <c r="H104"/>
  <c r="H86"/>
  <c r="H85"/>
  <c r="H83"/>
  <c r="H80"/>
  <c r="H79"/>
  <c r="H75"/>
  <c r="H74"/>
  <c r="H73"/>
  <c r="H72"/>
  <c r="H71"/>
  <c r="H69"/>
  <c r="H67"/>
  <c r="H66"/>
  <c r="H64"/>
  <c r="H63"/>
  <c r="H60"/>
  <c r="H57"/>
  <c r="H56"/>
  <c r="H54"/>
  <c r="H53"/>
  <c r="H52"/>
  <c r="H51"/>
  <c r="H50"/>
  <c r="H47"/>
  <c r="H46"/>
  <c r="H45"/>
  <c r="H44"/>
  <c r="H43"/>
  <c r="H42"/>
  <c r="H41"/>
  <c r="H87" s="1"/>
  <c r="H96" s="1"/>
  <c r="H36"/>
  <c r="H35"/>
  <c r="H34"/>
  <c r="H33"/>
  <c r="H37" s="1"/>
  <c r="H29"/>
  <c r="H30" s="1"/>
  <c r="H26"/>
  <c r="H25"/>
  <c r="H21"/>
  <c r="H20"/>
  <c r="H18"/>
  <c r="H22" s="1"/>
  <c r="H90" s="1"/>
  <c r="G173" i="3" l="1"/>
  <c r="G175"/>
  <c r="G177"/>
  <c r="G183"/>
  <c r="G185"/>
  <c r="G187"/>
  <c r="G142"/>
  <c r="G144"/>
  <c r="G146"/>
  <c r="G148"/>
  <c r="G20"/>
  <c r="G28"/>
  <c r="G43"/>
  <c r="G49"/>
  <c r="G71"/>
  <c r="G79"/>
  <c r="H91" i="4"/>
  <c r="H94" s="1"/>
  <c r="H92"/>
  <c r="H97"/>
  <c r="H98" s="1"/>
  <c r="H101" l="1"/>
  <c r="H106" s="1"/>
  <c r="H108" s="1"/>
</calcChain>
</file>

<file path=xl/sharedStrings.xml><?xml version="1.0" encoding="utf-8"?>
<sst xmlns="http://schemas.openxmlformats.org/spreadsheetml/2006/main" count="669" uniqueCount="444">
  <si>
    <t xml:space="preserve">Номенклатурный перечень изделий,  </t>
  </si>
  <si>
    <t>выпускаемых МЭЗ ДКРЭ ОАО "РЖД"</t>
  </si>
  <si>
    <t xml:space="preserve">  для  филиалов ОАО "РЖД" </t>
  </si>
  <si>
    <t>№№  п/п</t>
  </si>
  <si>
    <t>Код СКМТР</t>
  </si>
  <si>
    <t>Наименование изделий</t>
  </si>
  <si>
    <t>Ед. изм.</t>
  </si>
  <si>
    <t>Холодной штамповки</t>
  </si>
  <si>
    <t>3185332239</t>
  </si>
  <si>
    <t>Зажим струновой для несущего троса 046-6</t>
  </si>
  <si>
    <t>шт.</t>
  </si>
  <si>
    <t>3185332240</t>
  </si>
  <si>
    <t>Зажим струновой для контактного провода 046-7</t>
  </si>
  <si>
    <t>3185310921</t>
  </si>
  <si>
    <t>3185310923</t>
  </si>
  <si>
    <t>3185332243</t>
  </si>
  <si>
    <t>Скоба для проводов 061</t>
  </si>
  <si>
    <t>3185332245</t>
  </si>
  <si>
    <t>Зажим заземляющего провода 066-2</t>
  </si>
  <si>
    <t>3185310922</t>
  </si>
  <si>
    <t>Горячей штамповки</t>
  </si>
  <si>
    <t>3185310931</t>
  </si>
  <si>
    <t>Зажим струновой для контактного провода 046-14</t>
  </si>
  <si>
    <t>3185310932</t>
  </si>
  <si>
    <t>Зажим струновой для несущего троса 046-15</t>
  </si>
  <si>
    <t>3185310933</t>
  </si>
  <si>
    <t>Зажим рессосорного троса 048-5</t>
  </si>
  <si>
    <t>3185310937</t>
  </si>
  <si>
    <t>Зажим фиксирующий 049-8</t>
  </si>
  <si>
    <t>3185310934</t>
  </si>
  <si>
    <t>Зажим питающий 053-7</t>
  </si>
  <si>
    <t>3185330884</t>
  </si>
  <si>
    <t>Зажим питающий 054-3</t>
  </si>
  <si>
    <t>3185310938</t>
  </si>
  <si>
    <t>Зажим питающий 055-6</t>
  </si>
  <si>
    <t>3493530012</t>
  </si>
  <si>
    <t>ед.</t>
  </si>
  <si>
    <t>3493610042</t>
  </si>
  <si>
    <t>3493610008</t>
  </si>
  <si>
    <t>3185332982</t>
  </si>
  <si>
    <t xml:space="preserve">Изолятор секционный типа ИС-5-80-25/3 </t>
  </si>
  <si>
    <t>5221330006</t>
  </si>
  <si>
    <t>Устройство одновременного подъема контактных проводов на воздушных стрелках для полукомпенсированной подвески с одиночными контактными проводами  УППВС-1</t>
  </si>
  <si>
    <t>5221330007</t>
  </si>
  <si>
    <t>Устройство одновременного подъема контактных проводов на воздушных стрелках для полукомпенсированной подвески с двойным контактным проводом УППВС-2</t>
  </si>
  <si>
    <t>5221330008</t>
  </si>
  <si>
    <t>Устройство одновременного подъема контактных проводов на воздушных стрелках для полукомпенсированной подвески при пересечении двух контактных  проводов с двумя контактными проводами УППВС-2-2</t>
  </si>
  <si>
    <t>3185332844</t>
  </si>
  <si>
    <t>Узел крепления заземления УКЗ-1</t>
  </si>
  <si>
    <t>3185330219</t>
  </si>
  <si>
    <t>Промежуток искровой ИП-3</t>
  </si>
  <si>
    <t>3185330007</t>
  </si>
  <si>
    <t>Вставка к ИП-3</t>
  </si>
  <si>
    <t>3185310359</t>
  </si>
  <si>
    <t>Устройство для проверки натяжения проводов УПНП</t>
  </si>
  <si>
    <t>3185310920</t>
  </si>
  <si>
    <t>3185332687</t>
  </si>
  <si>
    <t>Устройство для натяжения проводов контактной сети  УНПКС</t>
  </si>
  <si>
    <t>3414220043</t>
  </si>
  <si>
    <t>Разъединитель контактной сети двухколонковый на полимерной изоляции РКСДП-27,5/1000-1 исп.00</t>
  </si>
  <si>
    <t>3414220044</t>
  </si>
  <si>
    <t>Разъединитель контактной сети двухколонковый на полимерной изоляции РКСДП-27,5/1000-2 исп.01</t>
  </si>
  <si>
    <t>3414220045</t>
  </si>
  <si>
    <t>Разъединитель контактной сети двухколонковый на полимерной изоляции РКСДП-27,5/1000-3 исп.02</t>
  </si>
  <si>
    <t>3414210024</t>
  </si>
  <si>
    <t>Заземлитель диодный ЗД-2</t>
  </si>
  <si>
    <t>3421300595</t>
  </si>
  <si>
    <t>Автомат управления освещением АОТ</t>
  </si>
  <si>
    <t>3185340064</t>
  </si>
  <si>
    <t>Автомат освещения модернизированный АОМ</t>
  </si>
  <si>
    <t>3414990238</t>
  </si>
  <si>
    <t>Микроэлектронная защита фидеров контактной сети переменного тока МЗКС</t>
  </si>
  <si>
    <t>Устройство фидерной автоматики с использованием современной электронной базы УФАКС</t>
  </si>
  <si>
    <t>Защита от однофазных замыканий в линиях электропередачи ЗОЗ-6(10)</t>
  </si>
  <si>
    <t>3185310919</t>
  </si>
  <si>
    <t>Устройство разрядное УР-3</t>
  </si>
  <si>
    <t>Устройство защиты для нескольких секций фидерной зоны УЗС-3</t>
  </si>
  <si>
    <t>3185350176</t>
  </si>
  <si>
    <t>3185350222</t>
  </si>
  <si>
    <t>Устройство защиты станции стыкования УЗСС-3,3</t>
  </si>
  <si>
    <t>Опустить токоприемник:</t>
  </si>
  <si>
    <t>3185350366</t>
  </si>
  <si>
    <t>Замок ЗЭМ-2</t>
  </si>
  <si>
    <t>3185350367</t>
  </si>
  <si>
    <t>Ключ электромагнитный КЭМ-110</t>
  </si>
  <si>
    <t>3185350368</t>
  </si>
  <si>
    <t>Ключ электромагнитный КЭМ-220</t>
  </si>
  <si>
    <t>3185350371</t>
  </si>
  <si>
    <t>Ключ электромагнитный КМ</t>
  </si>
  <si>
    <t>3185350369</t>
  </si>
  <si>
    <t>Контейнер для хранения магнитного ключа</t>
  </si>
  <si>
    <t>3185332920</t>
  </si>
  <si>
    <t>3185332919</t>
  </si>
  <si>
    <t>Автоматизированные рабочие места энергодиспетчеров для центрального полукомплекта ЦЭДП ч.Ам390.01.000</t>
  </si>
  <si>
    <t>уточняется при заказе, согласно тех. задания</t>
  </si>
  <si>
    <t>Автоматизированное рабочее место энергодиспетчера дистанции электроснабжения в составе центрального энергодиспетчерского пункта дороги без щита ч.Ам390.03.000</t>
  </si>
  <si>
    <t>3185350428</t>
  </si>
  <si>
    <t>3185350429</t>
  </si>
  <si>
    <t>3185350434</t>
  </si>
  <si>
    <t>3185350435</t>
  </si>
  <si>
    <t>3185350436</t>
  </si>
  <si>
    <t>Комплект технологический для наладки (ранее ЗИП КПА для АМТ)</t>
  </si>
  <si>
    <t>3185350431</t>
  </si>
  <si>
    <t>3185350432</t>
  </si>
  <si>
    <t>3185350433</t>
  </si>
  <si>
    <t>ЗИП КП</t>
  </si>
  <si>
    <t>Аппаратура ретрансляции сигналов телемеханики АРС-ТМ</t>
  </si>
  <si>
    <t>Датчик постоянного напряжения DCV</t>
  </si>
  <si>
    <t>Датчик переменного напряжения ACV</t>
  </si>
  <si>
    <t>Эмулятор кодовых серий ЭКС-1</t>
  </si>
  <si>
    <t>Осциллограф  (приобретение и проверка)</t>
  </si>
  <si>
    <t>Приемник микропроцессорный МП-1</t>
  </si>
  <si>
    <t xml:space="preserve">Передатчик микропроцессорный МПрд </t>
  </si>
  <si>
    <t xml:space="preserve">Блок клавиатуры и дисплея БКД </t>
  </si>
  <si>
    <t>Аппаратура телемеханики для сетевых районов АТСР</t>
  </si>
  <si>
    <t>3185350364</t>
  </si>
  <si>
    <t xml:space="preserve">Стойка ДП                   </t>
  </si>
  <si>
    <t>3185350363</t>
  </si>
  <si>
    <t xml:space="preserve">Стойка КП                 </t>
  </si>
  <si>
    <t>3185350228</t>
  </si>
  <si>
    <t xml:space="preserve">ЗИП ДП+КП                          </t>
  </si>
  <si>
    <t>3185350230</t>
  </si>
  <si>
    <t>3185350240</t>
  </si>
  <si>
    <t>3185350235</t>
  </si>
  <si>
    <t>Стенд для наладки модулей ЦПУ</t>
  </si>
  <si>
    <t>3185350190</t>
  </si>
  <si>
    <t xml:space="preserve">Модуль адаптера АДП </t>
  </si>
  <si>
    <t>Кабель соединительный "ПК-Адаптер"</t>
  </si>
  <si>
    <t>Модуль МКПР</t>
  </si>
  <si>
    <t>Модуль МЗГ</t>
  </si>
  <si>
    <t>Модуль МЛ-1</t>
  </si>
  <si>
    <t>Модуль МЛ</t>
  </si>
  <si>
    <t>Модуль МО</t>
  </si>
  <si>
    <t>Модуль МОБ</t>
  </si>
  <si>
    <t>Модуль МР</t>
  </si>
  <si>
    <t>Модуль МОБР</t>
  </si>
  <si>
    <t>Модуль МСЯ</t>
  </si>
  <si>
    <t>Модуль МТС</t>
  </si>
  <si>
    <t>Модуль МТУР</t>
  </si>
  <si>
    <t xml:space="preserve">Модуль ТУ КП </t>
  </si>
  <si>
    <t>Модуль ТС-КП</t>
  </si>
  <si>
    <t>Модуль ТИ-КП</t>
  </si>
  <si>
    <t>Модуль ТУ-ТС-КПР</t>
  </si>
  <si>
    <t>3185350397</t>
  </si>
  <si>
    <t>Модуль 220/27</t>
  </si>
  <si>
    <t>3185350581</t>
  </si>
  <si>
    <t>Модуль ДС+12</t>
  </si>
  <si>
    <t>3185350199</t>
  </si>
  <si>
    <t>Модуль выпрямителя МВ</t>
  </si>
  <si>
    <t>3185350186</t>
  </si>
  <si>
    <t>Модуль МКТС</t>
  </si>
  <si>
    <t>3185350187</t>
  </si>
  <si>
    <t>Модуль МКТУ</t>
  </si>
  <si>
    <t>Модуль МЦП</t>
  </si>
  <si>
    <t>Модуль 220/24И</t>
  </si>
  <si>
    <t>Модуль 220/5</t>
  </si>
  <si>
    <t>Модуль стабилизатора 24В</t>
  </si>
  <si>
    <t>Устройство грозозащиты линии связи УГЗЛ</t>
  </si>
  <si>
    <t>Передвижная ремонтная мастерская ПРМ-3Г</t>
  </si>
  <si>
    <t>уточняется при заказе</t>
  </si>
  <si>
    <t>Начальник СТиЗ</t>
  </si>
  <si>
    <t>Устройство УПБП</t>
  </si>
  <si>
    <t>Наладочно-испытательный блок индикации параметров для телемеханики БНТМ</t>
  </si>
  <si>
    <t>Комплект технологический для наладки оборудования связи (ранее ЗИП КПС для АМТ)</t>
  </si>
  <si>
    <t>Автомат управления освещением релейный АОР</t>
  </si>
  <si>
    <t>3421300956</t>
  </si>
  <si>
    <t>3185350649</t>
  </si>
  <si>
    <t>3183832267</t>
  </si>
  <si>
    <t>Разъединитель контактной сети РКСТП-3,3/4000</t>
  </si>
  <si>
    <t>3414220116</t>
  </si>
  <si>
    <t>Изолятор секционный переменного тока ИС-1М-80-25</t>
  </si>
  <si>
    <t>Привод двигательный ж.д. малогабаритный  ПДМ-В</t>
  </si>
  <si>
    <t>Привод двигательный ж.д. малогабаритный ПДМ-Г</t>
  </si>
  <si>
    <t>Аппаратура микропроцессорной телемеханики АМТ</t>
  </si>
  <si>
    <t>Стойка КП исп. 00</t>
  </si>
  <si>
    <t>Стойка КП исп. 01</t>
  </si>
  <si>
    <t>Стойка КП исп. 02</t>
  </si>
  <si>
    <t>Стойка КП исп. 03</t>
  </si>
  <si>
    <t>Стойка КП исп. 04</t>
  </si>
  <si>
    <t>Стойка КП исп. 05</t>
  </si>
  <si>
    <t>Стойка КП исп. 06</t>
  </si>
  <si>
    <t>Диспетчерский полукомплект АМТ исп. 00</t>
  </si>
  <si>
    <t>Диспетчерский полукомплект АМТ исп. 01</t>
  </si>
  <si>
    <t>Диспетчерский полукомплект АМТ исп. 02</t>
  </si>
  <si>
    <t>Шкаф оборудования связи для аппаратуры АМТ исп. 00</t>
  </si>
  <si>
    <t>Шкаф оборудования связи для аппаратуры АМТ исп. 01</t>
  </si>
  <si>
    <t>Шкаф оборудования связи для аппаратуры АМТ исп. 02</t>
  </si>
  <si>
    <t>Устройство сопряжения АЛС-ТИ</t>
  </si>
  <si>
    <t>Блок ретрансляции и обработки сигналов телемеханики БРОСТ</t>
  </si>
  <si>
    <t>Микроэлектронная система телемеханики МСТ-95</t>
  </si>
  <si>
    <t xml:space="preserve">Стойка КП без ТИ исп. 00 </t>
  </si>
  <si>
    <t>Стойка КП с ТИ исп. 01</t>
  </si>
  <si>
    <t>Диспетчерский полукомплект МСТ-95 исп. 00</t>
  </si>
  <si>
    <t>Диспетчерский полукомплект МСТ-95 исп. 01</t>
  </si>
  <si>
    <t>Диспетчерский полукомплект МСТ-95 исп. 02</t>
  </si>
  <si>
    <t>Шкаф КПР</t>
  </si>
  <si>
    <t>Система обмена технологической информацией с региональными диспетчерскими управлениями АО "СО ЕЭС"</t>
  </si>
  <si>
    <t>Шкаф контроллера навесной ШК-СОТИ-0001-1</t>
  </si>
  <si>
    <t>Шкаф контроллера напольный ШК-СОТИ-0001-2</t>
  </si>
  <si>
    <t>Шкаф контроллера навесной ШК-СОТИ-0002-1</t>
  </si>
  <si>
    <t>Шкаф контроллера напольный ШК-СОТИ-0002-2</t>
  </si>
  <si>
    <t>Шкаф контроллера навесной ШК-СОТИ-0003-1</t>
  </si>
  <si>
    <t>Шкаф контроллера напольный ШК-СОТИ-0003-2</t>
  </si>
  <si>
    <t>Шкаф контроллера навесной ШК-СОТИ-0004-1</t>
  </si>
  <si>
    <t>Шкаф контроллера напольный ШК-СОТИ-0004-2</t>
  </si>
  <si>
    <t>Модуль DC2x12</t>
  </si>
  <si>
    <t>Модуль DC2x12+5</t>
  </si>
  <si>
    <t>Модули телемеханики для сетевых районов АТСР</t>
  </si>
  <si>
    <t>Модуль МТУ</t>
  </si>
  <si>
    <t xml:space="preserve">Блок регистрации постоянного тока и напряжения БРТН-3,0  </t>
  </si>
  <si>
    <t>Подстанция трансформаторная мачтовая типа МТП-ОЛ-1,25/6</t>
  </si>
  <si>
    <t>Подстанция трансформаторная мачтовая типа МТП-ОЛ-1,25/10</t>
  </si>
  <si>
    <t>Подстанция столбовая трансформаторная СТП 1 /27,5/0,23 кВ</t>
  </si>
  <si>
    <t>Подстанция столбовая трансформаторная СТП 2 /27,5/0,23 кВ</t>
  </si>
  <si>
    <t>Подстанция столбовая трансформаторная СТП 10/27,5 кВ</t>
  </si>
  <si>
    <t>Подстанция трансформаторная комплектная КТПМ 4/6/0,23 кВ</t>
  </si>
  <si>
    <t>Подстанция трансформаторная комплектная КТПМ 4/10/0,23 кВ</t>
  </si>
  <si>
    <t>Подстанция трансформаторная комплектная КТПМ 10/6/0,23 кВ</t>
  </si>
  <si>
    <t>Подстанция трансформаторная комплектная КТПМ 10/10/0,23 кВ</t>
  </si>
  <si>
    <t>Подстанция трансформаторная комплектная КТПМ 25/27,5/0,4 кВ</t>
  </si>
  <si>
    <t>Подстанция трансформаторная комплектная КТПМ 100/27,5/0,4 кВ</t>
  </si>
  <si>
    <t>Подстанция трансформаторная комплектная КТПМ 250/27,5/0,4 кВ</t>
  </si>
  <si>
    <t>Подстанция трансформаторная комплектная КТПМ 400/27,5/0,4 кВ</t>
  </si>
  <si>
    <t>Анализатор характеристик каналов связи АХКС</t>
  </si>
  <si>
    <t>Шкаф исполнительных реле ШРТУ</t>
  </si>
  <si>
    <t>2. Высоковольтное оборудование, приборы и приспособления для монтажа и эксплуатации тяговых подстанций и т.п.</t>
  </si>
  <si>
    <t>3. Детали, узлы, устройства и оборудование контактной сети. Приборы и проспособения для их монтажа и эксплуатационного оборудования</t>
  </si>
  <si>
    <t>Устройство для выправки контактного провода УВПК-1М</t>
  </si>
  <si>
    <t>4. Аппаратура и оборудование энергетического хозяйства. Приборы и приспособления для их обслуживания</t>
  </si>
  <si>
    <t>Модуль приводов управляющий УМП</t>
  </si>
  <si>
    <t>Устройство сопряжения Топаз-2000</t>
  </si>
  <si>
    <t>5. Трансформаторные подстанции</t>
  </si>
  <si>
    <t>6. Устройства и оборудование защиты, автоматики и телемеханики. Приборы для их обслуживания</t>
  </si>
  <si>
    <t>Испытатель коротких замыканий ИКЗ</t>
  </si>
  <si>
    <t>а) Сигнальный указатель СУЛ</t>
  </si>
  <si>
    <t>б) Шкаф ШУВ</t>
  </si>
  <si>
    <t>7. Передвижные средства, автолаборатории, мастерские</t>
  </si>
  <si>
    <t>Модуль центрального процессора ЦП (ПДУ)</t>
  </si>
  <si>
    <t>Автолаборатория электротехническая для технического диагностирования трансформаторов АЛТ-Э1.1. на базе шасси ГАЗ-33081</t>
  </si>
  <si>
    <t>Автолаборатория электротехническая для технического диагностирования кабелей  АЛК-Э1.1. на базе шасси ГАЗ-33081</t>
  </si>
  <si>
    <t>Автомобиль ремонтных бригад контактной сети АРБКС-1 на базе шасси ГАЗ-33081</t>
  </si>
  <si>
    <t>Переключатель станции стыкования ПСС-1</t>
  </si>
  <si>
    <t>Модуль ЦПУ-2</t>
  </si>
  <si>
    <t>Замок для тормозного башмака</t>
  </si>
  <si>
    <t>Пункт параллельного соединения модернизированный ППСМ-25</t>
  </si>
  <si>
    <t>Блок регистрации переменного тока и напряжения БРТН</t>
  </si>
  <si>
    <t>Аппаратура управления приводами АУП-5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</si>
  <si>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</si>
  <si>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</si>
  <si>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</si>
  <si>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</si>
  <si>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</si>
  <si>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</si>
  <si>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</si>
  <si>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</si>
  <si>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</si>
  <si>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</si>
  <si>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</si>
  <si>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</si>
  <si>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</si>
  <si>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</si>
  <si>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</si>
  <si>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</si>
  <si>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</si>
  <si>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</si>
  <si>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</si>
  <si>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</si>
  <si>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</si>
  <si>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Пункт параллельного соединения модернизированный ППСМ-3,0                              с ВАБ-49</t>
  </si>
  <si>
    <t>3185350351</t>
  </si>
  <si>
    <t>3185350352</t>
  </si>
  <si>
    <t>в) Шкаф реле контроля напряжения РКН</t>
  </si>
  <si>
    <t>Изолятор секционный постоянного тока для одного контактного провода ИС-3-80-3-100</t>
  </si>
  <si>
    <t>Изолятор секционный постоянного тока для одного контактного провода ИС-3-80-3-120</t>
  </si>
  <si>
    <t>3493530014</t>
  </si>
  <si>
    <t>3493610043</t>
  </si>
  <si>
    <t>Изолятор секционный постоянного тока для двух контактных проводов ИС-4-80-3-100</t>
  </si>
  <si>
    <t>Изолятор секционный постоянного тока для двух контактных проводов ИС-4-80-3-120</t>
  </si>
  <si>
    <t>Коуш стальной для провода сечением 50-70 кв.мм 063-1</t>
  </si>
  <si>
    <t>Коуш медный для провода сечением 50-70 кв.мм 063-2</t>
  </si>
  <si>
    <t>Коуш медный для сеч.10кв.мм 063-11</t>
  </si>
  <si>
    <t>132</t>
  </si>
  <si>
    <t>Привод двигательный ж.д. малогабаритный ПДМ-ВЗ</t>
  </si>
  <si>
    <t>3414980073</t>
  </si>
  <si>
    <t>154</t>
  </si>
  <si>
    <t>Модули к микропроцессорной системе телемеханики АМТ</t>
  </si>
  <si>
    <t>Модули к микроэлектронной системе телемеханики                                                        МСТ-95</t>
  </si>
  <si>
    <t>Модуль МТСВ</t>
  </si>
  <si>
    <t>Модуль МТУВ</t>
  </si>
  <si>
    <t>155</t>
  </si>
  <si>
    <t>156</t>
  </si>
  <si>
    <t>Автоматизированное рабочее место энергодиспетчера дистанции электроснабжения в составе центрального энергодиспетчерского пункта дороги ч.Ам390.02.000</t>
  </si>
  <si>
    <t>1. Системы автоматики, телемеханики, электронные устройства, сервисные приборы</t>
  </si>
  <si>
    <t xml:space="preserve">                    У  Т  В  Е  Р  Ж  Д  А  Ю :</t>
  </si>
  <si>
    <t xml:space="preserve">                    Директор</t>
  </si>
  <si>
    <t xml:space="preserve">                    МЭЗ ДКРЭ ОАО "РЖД"</t>
  </si>
  <si>
    <t>___________________Быков В.В.</t>
  </si>
  <si>
    <t>"        "  ___________   2019 года</t>
  </si>
  <si>
    <t>Калькуляция плановой цены на изготовление</t>
  </si>
  <si>
    <t xml:space="preserve">           Автомата управления освещением  </t>
  </si>
  <si>
    <t>релейный типа АОР  ч.Ам151.00.000</t>
  </si>
  <si>
    <t>Наименование материалов</t>
  </si>
  <si>
    <t>Марка</t>
  </si>
  <si>
    <t>ГОСТ</t>
  </si>
  <si>
    <t>Ед. изм</t>
  </si>
  <si>
    <t>Профиль</t>
  </si>
  <si>
    <t>Норма</t>
  </si>
  <si>
    <t>Цена</t>
  </si>
  <si>
    <t>Сумма</t>
  </si>
  <si>
    <t xml:space="preserve">     Металлоизделия.</t>
  </si>
  <si>
    <t xml:space="preserve">   Винты:</t>
  </si>
  <si>
    <t>В2.М3-6gх8.58.019</t>
  </si>
  <si>
    <t>17473-80</t>
  </si>
  <si>
    <t>шт/кг</t>
  </si>
  <si>
    <t>2/0,001</t>
  </si>
  <si>
    <t xml:space="preserve">   Шайбы:</t>
  </si>
  <si>
    <t>3.65Г.026</t>
  </si>
  <si>
    <t>6402-70</t>
  </si>
  <si>
    <t>2/0,0001</t>
  </si>
  <si>
    <t>3.01.10.016</t>
  </si>
  <si>
    <t>11371-78</t>
  </si>
  <si>
    <t>2/0,0002</t>
  </si>
  <si>
    <t>Итого по группе: Металлоизделия</t>
  </si>
  <si>
    <t xml:space="preserve">     Прокат цветных металлов.</t>
  </si>
  <si>
    <t xml:space="preserve">Припой </t>
  </si>
  <si>
    <t>Прв КР2 ПОС-61</t>
  </si>
  <si>
    <t>21931-76</t>
  </si>
  <si>
    <t>кг</t>
  </si>
  <si>
    <t>Итого по группе: Прокат цветных металлов</t>
  </si>
  <si>
    <t xml:space="preserve">     Лакокрасочные материалы.</t>
  </si>
  <si>
    <t>Лак</t>
  </si>
  <si>
    <t>УР-231</t>
  </si>
  <si>
    <t>ТУ6-10-864-84</t>
  </si>
  <si>
    <t>Итого по группе: Лакокрасочные материалы</t>
  </si>
  <si>
    <t xml:space="preserve">     Химикаты.</t>
  </si>
  <si>
    <t xml:space="preserve">Спирт технический </t>
  </si>
  <si>
    <t>17299-78</t>
  </si>
  <si>
    <t>литр</t>
  </si>
  <si>
    <t>Салициловая кислота</t>
  </si>
  <si>
    <t>624-70</t>
  </si>
  <si>
    <t>Канифоль</t>
  </si>
  <si>
    <t>19113-84</t>
  </si>
  <si>
    <t>Триэтаноламин</t>
  </si>
  <si>
    <t>ТУ6.09.2448-86</t>
  </si>
  <si>
    <t>Итого по группе: Химикаты</t>
  </si>
  <si>
    <t xml:space="preserve">     Оборудование.</t>
  </si>
  <si>
    <t>Конденсаторы SMD:</t>
  </si>
  <si>
    <r>
      <t>1206-X5R-100мкФ-6,3B</t>
    </r>
    <r>
      <rPr>
        <sz val="12"/>
        <color theme="1"/>
        <rFont val="Calibri"/>
        <family val="2"/>
        <charset val="204"/>
      </rPr>
      <t>±</t>
    </r>
    <r>
      <rPr>
        <sz val="12"/>
        <color theme="1"/>
        <rFont val="Arial Cyr"/>
        <family val="2"/>
        <charset val="204"/>
      </rPr>
      <t xml:space="preserve">20% </t>
    </r>
  </si>
  <si>
    <t xml:space="preserve">      /GRM31CR60J107/</t>
  </si>
  <si>
    <t>шт</t>
  </si>
  <si>
    <r>
      <t>1210-X7R-0,015мкФ-1кВ</t>
    </r>
    <r>
      <rPr>
        <sz val="12"/>
        <color theme="1"/>
        <rFont val="Calibri"/>
        <family val="2"/>
        <charset val="204"/>
      </rPr>
      <t>±</t>
    </r>
    <r>
      <rPr>
        <sz val="12"/>
        <color theme="1"/>
        <rFont val="Arial Cyr"/>
        <family val="2"/>
        <charset val="204"/>
      </rPr>
      <t>10%</t>
    </r>
  </si>
  <si>
    <t xml:space="preserve">             /GRM55DR72AJ224K/</t>
  </si>
  <si>
    <r>
      <t>1206-X7R-4,7мкФ-50B</t>
    </r>
    <r>
      <rPr>
        <sz val="12"/>
        <color theme="1"/>
        <rFont val="Calibri"/>
        <family val="2"/>
        <charset val="204"/>
      </rPr>
      <t>±</t>
    </r>
    <r>
      <rPr>
        <sz val="12"/>
        <color theme="1"/>
        <rFont val="Arial Cyr"/>
        <family val="2"/>
        <charset val="204"/>
      </rPr>
      <t>10</t>
    </r>
    <r>
      <rPr>
        <sz val="12"/>
        <color theme="1"/>
        <rFont val="Arial"/>
        <family val="2"/>
        <charset val="204"/>
      </rPr>
      <t>%</t>
    </r>
  </si>
  <si>
    <t>1206-NPO-1000пФ-50B±10%</t>
  </si>
  <si>
    <t>1206-NPO-0,01мкФ-50B±10%</t>
  </si>
  <si>
    <t>2220-X7R-0,22мкФ-630В 10%</t>
  </si>
  <si>
    <t xml:space="preserve">     /GRM32DR73A153K/</t>
  </si>
  <si>
    <r>
      <t>2220-X7R-4,7мкФ-100В</t>
    </r>
    <r>
      <rPr>
        <sz val="12"/>
        <color theme="1"/>
        <rFont val="Calibri"/>
        <family val="2"/>
        <charset val="204"/>
      </rPr>
      <t>±</t>
    </r>
    <r>
      <rPr>
        <sz val="12"/>
        <color theme="1"/>
        <rFont val="Arial Cyr"/>
        <family val="2"/>
        <charset val="204"/>
      </rPr>
      <t>10%</t>
    </r>
  </si>
  <si>
    <t xml:space="preserve">    /GRM55ER72A475K/</t>
  </si>
  <si>
    <t>Резисторы SMD:</t>
  </si>
  <si>
    <r>
      <t>1206-0,25Вт-1МОм 5</t>
    </r>
    <r>
      <rPr>
        <sz val="12"/>
        <color theme="1"/>
        <rFont val="Arial"/>
        <family val="2"/>
        <charset val="204"/>
      </rPr>
      <t>%</t>
    </r>
  </si>
  <si>
    <t>1206-0,25Вт-470кОм 5%</t>
  </si>
  <si>
    <t>1206-0,25Вт-5,1кОм 5%</t>
  </si>
  <si>
    <t>1206-0,25Вт-330Ом 5%</t>
  </si>
  <si>
    <t>1206-0,25Вт-51кОм 5%</t>
  </si>
  <si>
    <t>2512-1Вт-360Ом 1%</t>
  </si>
  <si>
    <t xml:space="preserve">     /RC2512FK-07360RL/</t>
  </si>
  <si>
    <t>2512-1Вт-7,5кОм 1%</t>
  </si>
  <si>
    <t xml:space="preserve">     /RC2512FK-077K5L/</t>
  </si>
  <si>
    <t>Резистор подстрочный :</t>
  </si>
  <si>
    <t>3296W-1-203, 20кОм (СП5-2ВБ)</t>
  </si>
  <si>
    <t>Микросхемы:</t>
  </si>
  <si>
    <t>MCP607-I/SN SOIC8</t>
  </si>
  <si>
    <t>MOC3083M DIP6</t>
  </si>
  <si>
    <t xml:space="preserve">Варистор TVR07391 </t>
  </si>
  <si>
    <t>Фотодиод BPW34</t>
  </si>
  <si>
    <t xml:space="preserve">Светодиод КА-3528MGCT, </t>
  </si>
  <si>
    <r>
      <t xml:space="preserve"> 568nm, SMD, 70-150 mcd, 120</t>
    </r>
    <r>
      <rPr>
        <sz val="12"/>
        <color theme="1"/>
        <rFont val="Calibri"/>
        <family val="2"/>
        <charset val="204"/>
      </rPr>
      <t>°</t>
    </r>
    <r>
      <rPr>
        <sz val="12"/>
        <color theme="1"/>
        <rFont val="Arial Cyr"/>
        <charset val="204"/>
      </rPr>
      <t xml:space="preserve"> </t>
    </r>
  </si>
  <si>
    <t>Клеммник винтовой 2-конт. EK950V-02P</t>
  </si>
  <si>
    <t>Мост диодный DB104S, 1А, 400В</t>
  </si>
  <si>
    <t>Стабилитрон BZV55C4V7</t>
  </si>
  <si>
    <t>Реле TR91-220VAC-SC-A, 1 зам., 220/30А, 240VAC</t>
  </si>
  <si>
    <t xml:space="preserve">Предохранитель В1250Т 1,25А/600V </t>
  </si>
  <si>
    <t>самовосстанавливающийся</t>
  </si>
  <si>
    <t>Корпус  для РЭА G212C IP 65 115х90х55мм, поликарбонат</t>
  </si>
  <si>
    <t>с прозрачной крышкой</t>
  </si>
  <si>
    <t>Ввод кабельный PG16 IP 54 пластик, серый</t>
  </si>
  <si>
    <t>Предупреждающий знак "Осторожно!</t>
  </si>
  <si>
    <t>ч.П320.02.005-03</t>
  </si>
  <si>
    <t>Электрическое напряжение"</t>
  </si>
  <si>
    <t xml:space="preserve">Табличка </t>
  </si>
  <si>
    <t>ч.Ам151.00.003</t>
  </si>
  <si>
    <t xml:space="preserve">Печатная плата СОВА </t>
  </si>
  <si>
    <t>ч.Ам151.02.001</t>
  </si>
  <si>
    <t>Итого по группе: Покупное оборудование</t>
  </si>
  <si>
    <t>Итого материалов………………………………………….</t>
  </si>
  <si>
    <t>Транспортно-заготовительные расходы……………</t>
  </si>
  <si>
    <t>Возвратные отходы……………………………………….</t>
  </si>
  <si>
    <t>Безвозвратные отходы…………………………………..</t>
  </si>
  <si>
    <t>Итого материалов с учетом расходов…………………</t>
  </si>
  <si>
    <t>Итого покупных……………………………………………..</t>
  </si>
  <si>
    <t>Транспортно-заготовительные расходы…………….</t>
  </si>
  <si>
    <t>Итого покупных с учетом расходов……………………</t>
  </si>
  <si>
    <t>ИТОГО ПО ИЗДЕЛИЮ</t>
  </si>
  <si>
    <t xml:space="preserve"> Заработная плата </t>
  </si>
  <si>
    <t>Отчисления на соц.страх</t>
  </si>
  <si>
    <t>Накладные расходы</t>
  </si>
  <si>
    <t>Общая себестоимость</t>
  </si>
  <si>
    <t>Прибыль</t>
  </si>
  <si>
    <t>Цена без НДС</t>
  </si>
  <si>
    <t>Нвчальник ОЭиФ</t>
  </si>
  <si>
    <t>М.В.Прокопенко</t>
  </si>
  <si>
    <t>*индекс ИЦП взят из прогноза индексов дефляторов и индексов цен производителей по видам экономической деятельности до 2024 года, опубликованном на сайте Минэкономразвития</t>
  </si>
  <si>
    <t>г) Шкаф управления ШУ</t>
  </si>
  <si>
    <t>3185337700</t>
  </si>
  <si>
    <t>Газоразрядный прибор защиты ГРПЗ-1У(М)</t>
  </si>
  <si>
    <t>157</t>
  </si>
  <si>
    <t>158</t>
  </si>
  <si>
    <t xml:space="preserve"> </t>
  </si>
  <si>
    <t>4221990004</t>
  </si>
  <si>
    <t>Прибор измерения параметров элементов защиты ПЭЗ-1</t>
  </si>
  <si>
    <t>159</t>
  </si>
  <si>
    <t>3494100106</t>
  </si>
  <si>
    <t>Изолятор натяжной стержневой полимерный с фторопластовой оболочкой НСФт-120-3/0,8</t>
  </si>
  <si>
    <t>Изолятор натяжной стержневой полимерный с фторопластовой оболочкой НСФт-120-3/0,6</t>
  </si>
  <si>
    <t>3494100105</t>
  </si>
  <si>
    <t>160</t>
  </si>
  <si>
    <t>161</t>
  </si>
  <si>
    <t>УТВЕРЖДАЮ:</t>
  </si>
  <si>
    <t>"        "                         2021г.</t>
  </si>
  <si>
    <t>Начальник ОЭиФ</t>
  </si>
  <si>
    <t>Яурова Н.В.</t>
  </si>
  <si>
    <t>Ермошин И.А.</t>
  </si>
  <si>
    <t>Начальник ОПМТО</t>
  </si>
  <si>
    <t>Костин Д.А.</t>
  </si>
  <si>
    <t>Начальник ОГТ</t>
  </si>
  <si>
    <t>Кургузенков В.В.</t>
  </si>
  <si>
    <t>Начальник ОГК</t>
  </si>
  <si>
    <t>Сиромаха В.Н.</t>
  </si>
  <si>
    <t xml:space="preserve">Цена (без НДС)                               </t>
  </si>
  <si>
    <t>АРМ "Контакт"</t>
  </si>
  <si>
    <t xml:space="preserve">                           на 2022 год.</t>
  </si>
  <si>
    <t>Директор МЭЗ</t>
  </si>
  <si>
    <t>Щелканов К.К.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</si>
</sst>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#,##0.00\ _₽"/>
  </numFmts>
  <fonts count="62"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color indexed="8"/>
      <name val="Arial Cyr"/>
      <family val="2"/>
      <charset val="204"/>
    </font>
    <font>
      <b/>
      <sz val="13"/>
      <name val="Arial"/>
      <family val="2"/>
      <charset val="204"/>
    </font>
    <font>
      <i/>
      <sz val="14"/>
      <name val="Arial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1"/>
      <name val="Arial"/>
      <family val="2"/>
      <charset val="204"/>
    </font>
    <font>
      <sz val="8"/>
      <name val="Arial Cyr"/>
      <family val="2"/>
      <charset val="204"/>
    </font>
    <font>
      <b/>
      <i/>
      <sz val="11"/>
      <name val="Arial Cyr"/>
      <charset val="204"/>
    </font>
    <font>
      <b/>
      <sz val="12"/>
      <color theme="1"/>
      <name val="Arial Cyr"/>
      <charset val="204"/>
    </font>
    <font>
      <sz val="10"/>
      <color theme="1"/>
      <name val="Arial Cyr"/>
      <charset val="204"/>
    </font>
    <font>
      <sz val="12"/>
      <color theme="1"/>
      <name val="Arial Cyr"/>
      <charset val="204"/>
    </font>
    <font>
      <sz val="10"/>
      <color rgb="FFFF0000"/>
      <name val="Arial Cyr"/>
      <charset val="204"/>
    </font>
    <font>
      <sz val="12"/>
      <color rgb="FFFF0000"/>
      <name val="Arial Cyr"/>
      <family val="2"/>
      <charset val="204"/>
    </font>
    <font>
      <b/>
      <i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2"/>
      <color theme="1"/>
      <name val="Arial Cyr"/>
      <family val="2"/>
      <charset val="204"/>
    </font>
    <font>
      <b/>
      <sz val="12"/>
      <name val="Arial Cyr"/>
      <family val="2"/>
      <charset val="204"/>
    </font>
    <font>
      <sz val="12"/>
      <color theme="1"/>
      <name val="Arial Cyr"/>
      <family val="2"/>
      <charset val="204"/>
    </font>
    <font>
      <sz val="12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2"/>
      <name val="Arial Cyr"/>
      <charset val="204"/>
    </font>
    <font>
      <b/>
      <sz val="10"/>
      <color theme="1"/>
      <name val="Arial Cyr"/>
      <charset val="204"/>
    </font>
    <font>
      <b/>
      <i/>
      <sz val="12"/>
      <color theme="1"/>
      <name val="Arial Cyr"/>
      <charset val="204"/>
    </font>
    <font>
      <b/>
      <sz val="10"/>
      <name val="Arial Cyr"/>
      <family val="2"/>
      <charset val="204"/>
    </font>
    <font>
      <sz val="12"/>
      <color rgb="FFFF0000"/>
      <name val="Arial Cyr"/>
      <charset val="204"/>
    </font>
    <font>
      <b/>
      <i/>
      <sz val="11"/>
      <color theme="1"/>
      <name val="Arial Cyr"/>
      <family val="2"/>
      <charset val="204"/>
    </font>
    <font>
      <sz val="11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sz val="12"/>
      <color theme="1"/>
      <name val="Calibri"/>
      <family val="2"/>
      <charset val="204"/>
    </font>
    <font>
      <i/>
      <sz val="10"/>
      <color theme="1"/>
      <name val="Arial Cyr"/>
      <charset val="204"/>
    </font>
    <font>
      <b/>
      <i/>
      <sz val="12"/>
      <color rgb="FFFF0000"/>
      <name val="Arial Cyr"/>
      <family val="2"/>
      <charset val="204"/>
    </font>
    <font>
      <sz val="12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i/>
      <sz val="10"/>
      <name val="Arial Cyr"/>
      <charset val="204"/>
    </font>
    <font>
      <i/>
      <sz val="10"/>
      <name val="Arial Cyr"/>
      <family val="2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b/>
      <u/>
      <sz val="11"/>
      <name val="Arial"/>
      <family val="2"/>
      <charset val="204"/>
    </font>
    <font>
      <sz val="14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337">
    <xf numFmtId="0" fontId="0" fillId="0" borderId="0" xfId="0"/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9" fillId="0" borderId="0" xfId="0" applyFont="1" applyFill="1" applyBorder="1"/>
    <xf numFmtId="0" fontId="7" fillId="0" borderId="0" xfId="0" applyFont="1" applyFill="1" applyBorder="1"/>
    <xf numFmtId="0" fontId="15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left" wrapText="1"/>
    </xf>
    <xf numFmtId="0" fontId="14" fillId="0" borderId="7" xfId="0" applyFont="1" applyFill="1" applyBorder="1" applyAlignment="1">
      <alignment horizontal="left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0" fillId="4" borderId="6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vertical="center" wrapText="1"/>
    </xf>
    <xf numFmtId="0" fontId="13" fillId="4" borderId="1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vertical="center" wrapText="1"/>
    </xf>
    <xf numFmtId="0" fontId="13" fillId="4" borderId="14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Fill="1"/>
    <xf numFmtId="4" fontId="9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4" fontId="1" fillId="0" borderId="0" xfId="0" applyNumberFormat="1" applyFont="1" applyFill="1" applyBorder="1"/>
    <xf numFmtId="0" fontId="10" fillId="0" borderId="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vertical="center" wrapText="1"/>
    </xf>
    <xf numFmtId="49" fontId="13" fillId="0" borderId="6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wrapText="1"/>
    </xf>
    <xf numFmtId="0" fontId="17" fillId="0" borderId="10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49" fontId="13" fillId="0" borderId="12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49" fontId="13" fillId="0" borderId="15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22" fillId="0" borderId="0" xfId="0" applyFont="1"/>
    <xf numFmtId="0" fontId="21" fillId="0" borderId="0" xfId="0" applyFont="1"/>
    <xf numFmtId="165" fontId="22" fillId="0" borderId="0" xfId="0" applyNumberFormat="1" applyFont="1"/>
    <xf numFmtId="0" fontId="23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Border="1"/>
    <xf numFmtId="0" fontId="23" fillId="0" borderId="0" xfId="0" applyFont="1" applyBorder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 applyBorder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left"/>
    </xf>
    <xf numFmtId="0" fontId="25" fillId="0" borderId="0" xfId="0" applyFont="1" applyBorder="1"/>
    <xf numFmtId="0" fontId="25" fillId="0" borderId="0" xfId="0" applyFont="1" applyBorder="1" applyAlignment="1">
      <alignment horizontal="right"/>
    </xf>
    <xf numFmtId="165" fontId="25" fillId="0" borderId="0" xfId="0" applyNumberFormat="1" applyFont="1"/>
    <xf numFmtId="165" fontId="24" fillId="0" borderId="0" xfId="0" applyNumberFormat="1" applyFont="1"/>
    <xf numFmtId="0" fontId="27" fillId="0" borderId="0" xfId="0" applyFont="1"/>
    <xf numFmtId="0" fontId="27" fillId="0" borderId="0" xfId="0" applyFont="1" applyAlignment="1">
      <alignment horizontal="left"/>
    </xf>
    <xf numFmtId="165" fontId="27" fillId="0" borderId="0" xfId="0" applyNumberFormat="1" applyFont="1"/>
    <xf numFmtId="0" fontId="28" fillId="0" borderId="3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165" fontId="28" fillId="0" borderId="5" xfId="0" applyNumberFormat="1" applyFont="1" applyBorder="1" applyAlignment="1">
      <alignment horizontal="center" vertical="center" wrapText="1"/>
    </xf>
    <xf numFmtId="165" fontId="29" fillId="0" borderId="5" xfId="0" applyNumberFormat="1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1" fontId="30" fillId="0" borderId="3" xfId="0" applyNumberFormat="1" applyFont="1" applyBorder="1" applyAlignment="1">
      <alignment horizontal="center"/>
    </xf>
    <xf numFmtId="1" fontId="31" fillId="0" borderId="3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center" wrapText="1"/>
    </xf>
    <xf numFmtId="165" fontId="30" fillId="0" borderId="0" xfId="0" applyNumberFormat="1" applyFont="1" applyAlignment="1">
      <alignment horizontal="center" wrapText="1"/>
    </xf>
    <xf numFmtId="0" fontId="32" fillId="0" borderId="0" xfId="0" applyFont="1" applyAlignment="1">
      <alignment wrapText="1"/>
    </xf>
    <xf numFmtId="0" fontId="26" fillId="0" borderId="0" xfId="0" applyFont="1" applyFill="1" applyAlignment="1">
      <alignment horizontal="left"/>
    </xf>
    <xf numFmtId="0" fontId="30" fillId="0" borderId="0" xfId="0" applyFont="1" applyFill="1" applyAlignment="1">
      <alignment wrapText="1"/>
    </xf>
    <xf numFmtId="0" fontId="30" fillId="0" borderId="0" xfId="0" applyFont="1" applyFill="1" applyAlignment="1">
      <alignment horizontal="center" wrapText="1"/>
    </xf>
    <xf numFmtId="165" fontId="30" fillId="0" borderId="0" xfId="0" applyNumberFormat="1" applyFont="1" applyFill="1" applyAlignment="1">
      <alignment horizontal="center" wrapText="1"/>
    </xf>
    <xf numFmtId="0" fontId="32" fillId="0" borderId="0" xfId="0" applyFont="1" applyFill="1" applyAlignment="1">
      <alignment wrapTex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>
      <alignment horizontal="center" wrapText="1"/>
    </xf>
    <xf numFmtId="165" fontId="23" fillId="0" borderId="0" xfId="0" applyNumberFormat="1" applyFont="1" applyFill="1" applyAlignment="1">
      <alignment horizontal="center" wrapText="1"/>
    </xf>
    <xf numFmtId="4" fontId="33" fillId="0" borderId="0" xfId="0" applyNumberFormat="1" applyFont="1" applyAlignment="1">
      <alignment horizontal="center"/>
    </xf>
    <xf numFmtId="0" fontId="34" fillId="0" borderId="0" xfId="0" applyFont="1" applyFill="1" applyAlignment="1">
      <alignment wrapText="1"/>
    </xf>
    <xf numFmtId="0" fontId="35" fillId="0" borderId="0" xfId="0" applyFont="1" applyFill="1" applyAlignment="1">
      <alignment wrapText="1"/>
    </xf>
    <xf numFmtId="165" fontId="25" fillId="0" borderId="0" xfId="0" applyNumberFormat="1" applyFont="1" applyFill="1" applyAlignment="1">
      <alignment horizontal="center" wrapText="1"/>
    </xf>
    <xf numFmtId="0" fontId="36" fillId="0" borderId="0" xfId="0" applyFont="1" applyFill="1" applyAlignment="1">
      <alignment wrapText="1"/>
    </xf>
    <xf numFmtId="165" fontId="31" fillId="0" borderId="0" xfId="0" applyNumberFormat="1" applyFont="1" applyFill="1" applyAlignment="1">
      <alignment horizontal="center" wrapText="1"/>
    </xf>
    <xf numFmtId="0" fontId="23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horizontal="center" wrapText="1"/>
    </xf>
    <xf numFmtId="165" fontId="31" fillId="0" borderId="1" xfId="0" applyNumberFormat="1" applyFont="1" applyFill="1" applyBorder="1" applyAlignment="1">
      <alignment horizontal="center" wrapText="1"/>
    </xf>
    <xf numFmtId="4" fontId="33" fillId="0" borderId="1" xfId="0" applyNumberFormat="1" applyFont="1" applyBorder="1" applyAlignment="1">
      <alignment horizontal="center"/>
    </xf>
    <xf numFmtId="0" fontId="14" fillId="0" borderId="0" xfId="0" applyFont="1" applyFill="1" applyAlignment="1"/>
    <xf numFmtId="0" fontId="31" fillId="0" borderId="0" xfId="0" applyFont="1" applyBorder="1" applyAlignment="1">
      <alignment horizontal="center"/>
    </xf>
    <xf numFmtId="1" fontId="31" fillId="0" borderId="0" xfId="0" applyNumberFormat="1" applyFont="1" applyBorder="1" applyAlignment="1">
      <alignment horizontal="left"/>
    </xf>
    <xf numFmtId="0" fontId="0" fillId="0" borderId="0" xfId="0" applyFill="1"/>
    <xf numFmtId="0" fontId="37" fillId="0" borderId="0" xfId="0" applyFont="1" applyFill="1" applyAlignment="1">
      <alignment wrapText="1"/>
    </xf>
    <xf numFmtId="0" fontId="25" fillId="0" borderId="0" xfId="0" applyFont="1" applyFill="1" applyAlignment="1">
      <alignment wrapText="1"/>
    </xf>
    <xf numFmtId="0" fontId="25" fillId="0" borderId="0" xfId="0" applyFont="1" applyFill="1" applyAlignment="1">
      <alignment horizontal="center" wrapText="1"/>
    </xf>
    <xf numFmtId="0" fontId="26" fillId="0" borderId="0" xfId="0" applyFont="1" applyFill="1" applyAlignment="1"/>
    <xf numFmtId="0" fontId="38" fillId="0" borderId="0" xfId="0" applyFont="1" applyFill="1" applyAlignment="1"/>
    <xf numFmtId="165" fontId="26" fillId="0" borderId="0" xfId="0" applyNumberFormat="1" applyFont="1" applyFill="1" applyAlignment="1"/>
    <xf numFmtId="0" fontId="22" fillId="0" borderId="0" xfId="0" applyFont="1" applyFill="1"/>
    <xf numFmtId="0" fontId="30" fillId="0" borderId="1" xfId="0" applyFont="1" applyFill="1" applyBorder="1"/>
    <xf numFmtId="0" fontId="27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5" fontId="30" fillId="0" borderId="1" xfId="0" applyNumberFormat="1" applyFont="1" applyFill="1" applyBorder="1" applyAlignment="1">
      <alignment horizontal="center"/>
    </xf>
    <xf numFmtId="0" fontId="14" fillId="0" borderId="0" xfId="0" applyFont="1" applyAlignment="1"/>
    <xf numFmtId="0" fontId="31" fillId="0" borderId="0" xfId="0" applyFont="1" applyAlignment="1">
      <alignment wrapText="1"/>
    </xf>
    <xf numFmtId="0" fontId="31" fillId="0" borderId="0" xfId="0" applyFont="1" applyAlignment="1">
      <alignment horizontal="left" wrapText="1"/>
    </xf>
    <xf numFmtId="0" fontId="31" fillId="0" borderId="0" xfId="0" applyFont="1" applyAlignment="1">
      <alignment horizontal="center" wrapText="1"/>
    </xf>
    <xf numFmtId="165" fontId="31" fillId="0" borderId="0" xfId="0" applyNumberFormat="1" applyFont="1" applyAlignment="1">
      <alignment horizontal="left" wrapText="1"/>
    </xf>
    <xf numFmtId="4" fontId="37" fillId="0" borderId="0" xfId="0" applyNumberFormat="1" applyFont="1" applyAlignment="1">
      <alignment horizontal="center" wrapText="1"/>
    </xf>
    <xf numFmtId="4" fontId="14" fillId="0" borderId="0" xfId="0" applyNumberFormat="1" applyFont="1" applyAlignment="1">
      <alignment horizontal="center" wrapText="1"/>
    </xf>
    <xf numFmtId="0" fontId="26" fillId="0" borderId="0" xfId="0" applyFont="1" applyFill="1"/>
    <xf numFmtId="0" fontId="39" fillId="0" borderId="0" xfId="0" applyFont="1" applyFill="1"/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0" fontId="30" fillId="0" borderId="0" xfId="0" applyFont="1" applyFill="1"/>
    <xf numFmtId="165" fontId="30" fillId="0" borderId="0" xfId="0" applyNumberFormat="1" applyFont="1" applyFill="1"/>
    <xf numFmtId="0" fontId="27" fillId="0" borderId="0" xfId="0" applyFont="1" applyFill="1"/>
    <xf numFmtId="0" fontId="30" fillId="0" borderId="1" xfId="0" applyFont="1" applyFill="1" applyBorder="1" applyAlignment="1">
      <alignment horizontal="left"/>
    </xf>
    <xf numFmtId="0" fontId="36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165" fontId="23" fillId="0" borderId="0" xfId="0" applyNumberFormat="1" applyFont="1" applyAlignment="1">
      <alignment horizontal="center" wrapText="1"/>
    </xf>
    <xf numFmtId="0" fontId="34" fillId="0" borderId="0" xfId="0" applyFont="1" applyAlignment="1">
      <alignment wrapText="1"/>
    </xf>
    <xf numFmtId="0" fontId="35" fillId="0" borderId="0" xfId="0" applyFont="1"/>
    <xf numFmtId="0" fontId="23" fillId="0" borderId="0" xfId="0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25" fillId="0" borderId="0" xfId="0" applyFont="1"/>
    <xf numFmtId="165" fontId="31" fillId="0" borderId="0" xfId="0" applyNumberFormat="1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/>
    </xf>
    <xf numFmtId="166" fontId="31" fillId="0" borderId="0" xfId="0" applyNumberFormat="1" applyFont="1" applyAlignment="1">
      <alignment horizontal="center"/>
    </xf>
    <xf numFmtId="0" fontId="31" fillId="0" borderId="1" xfId="0" applyFont="1" applyBorder="1"/>
    <xf numFmtId="0" fontId="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166" fontId="31" fillId="0" borderId="1" xfId="0" applyNumberFormat="1" applyFont="1" applyBorder="1" applyAlignment="1">
      <alignment horizontal="center"/>
    </xf>
    <xf numFmtId="0" fontId="2" fillId="0" borderId="0" xfId="0" applyFont="1" applyFill="1"/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/>
    </xf>
    <xf numFmtId="4" fontId="37" fillId="0" borderId="0" xfId="0" applyNumberFormat="1" applyFont="1" applyFill="1" applyAlignment="1">
      <alignment horizontal="center" wrapText="1"/>
    </xf>
    <xf numFmtId="4" fontId="14" fillId="0" borderId="0" xfId="0" applyNumberFormat="1" applyFont="1" applyFill="1" applyAlignment="1">
      <alignment horizontal="center" wrapText="1"/>
    </xf>
    <xf numFmtId="0" fontId="31" fillId="0" borderId="0" xfId="0" applyFont="1" applyFill="1" applyAlignment="1">
      <alignment wrapText="1"/>
    </xf>
    <xf numFmtId="0" fontId="40" fillId="0" borderId="0" xfId="0" applyFont="1"/>
    <xf numFmtId="0" fontId="25" fillId="0" borderId="0" xfId="0" applyFont="1" applyAlignment="1">
      <alignment horizontal="center"/>
    </xf>
    <xf numFmtId="166" fontId="25" fillId="0" borderId="0" xfId="0" applyNumberFormat="1" applyFont="1" applyAlignment="1">
      <alignment horizontal="center"/>
    </xf>
    <xf numFmtId="0" fontId="30" fillId="0" borderId="0" xfId="0" applyFont="1" applyAlignment="1">
      <alignment horizontal="left"/>
    </xf>
    <xf numFmtId="0" fontId="26" fillId="0" borderId="0" xfId="0" applyFont="1"/>
    <xf numFmtId="164" fontId="30" fillId="0" borderId="0" xfId="0" applyNumberFormat="1" applyFont="1" applyAlignment="1">
      <alignment horizontal="left"/>
    </xf>
    <xf numFmtId="0" fontId="42" fillId="0" borderId="0" xfId="0" applyFont="1" applyFill="1"/>
    <xf numFmtId="0" fontId="25" fillId="0" borderId="0" xfId="0" applyFont="1" applyFill="1" applyAlignment="1">
      <alignment horizontal="left"/>
    </xf>
    <xf numFmtId="1" fontId="30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23" fillId="0" borderId="0" xfId="0" applyFont="1" applyFill="1" applyAlignment="1">
      <alignment horizontal="left"/>
    </xf>
    <xf numFmtId="0" fontId="35" fillId="0" borderId="0" xfId="0" applyFont="1" applyFill="1" applyAlignment="1">
      <alignment horizontal="center"/>
    </xf>
    <xf numFmtId="0" fontId="45" fillId="0" borderId="0" xfId="0" applyFont="1" applyFill="1"/>
    <xf numFmtId="0" fontId="37" fillId="0" borderId="0" xfId="0" applyFont="1" applyFill="1" applyAlignment="1">
      <alignment horizontal="left"/>
    </xf>
    <xf numFmtId="0" fontId="24" fillId="0" borderId="0" xfId="0" applyFont="1" applyFill="1"/>
    <xf numFmtId="0" fontId="25" fillId="0" borderId="0" xfId="0" applyFont="1" applyFill="1" applyAlignment="1">
      <alignment horizontal="center"/>
    </xf>
    <xf numFmtId="0" fontId="25" fillId="0" borderId="0" xfId="0" applyFont="1" applyFill="1"/>
    <xf numFmtId="0" fontId="35" fillId="0" borderId="0" xfId="0" applyFont="1" applyFill="1"/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27" fillId="0" borderId="0" xfId="0" applyFont="1" applyFill="1" applyAlignment="1">
      <alignment horizontal="center"/>
    </xf>
    <xf numFmtId="0" fontId="23" fillId="0" borderId="0" xfId="0" applyFont="1" applyFill="1" applyAlignment="1">
      <alignment horizontal="right"/>
    </xf>
    <xf numFmtId="0" fontId="23" fillId="0" borderId="1" xfId="0" applyFont="1" applyFill="1" applyBorder="1"/>
    <xf numFmtId="0" fontId="22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14" fillId="0" borderId="0" xfId="0" applyFont="1" applyFill="1"/>
    <xf numFmtId="0" fontId="0" fillId="0" borderId="0" xfId="0" applyFill="1" applyAlignment="1">
      <alignment horizontal="left"/>
    </xf>
    <xf numFmtId="1" fontId="33" fillId="0" borderId="0" xfId="0" applyNumberFormat="1" applyFont="1" applyFill="1" applyAlignment="1">
      <alignment horizontal="left"/>
    </xf>
    <xf numFmtId="4" fontId="14" fillId="0" borderId="0" xfId="0" applyNumberFormat="1" applyFont="1" applyFill="1" applyAlignment="1">
      <alignment horizontal="center"/>
    </xf>
    <xf numFmtId="4" fontId="0" fillId="0" borderId="0" xfId="0" applyNumberFormat="1"/>
    <xf numFmtId="0" fontId="33" fillId="0" borderId="0" xfId="0" applyFont="1" applyFill="1"/>
    <xf numFmtId="2" fontId="46" fillId="0" borderId="0" xfId="0" applyNumberFormat="1" applyFont="1" applyFill="1" applyAlignment="1">
      <alignment horizontal="center"/>
    </xf>
    <xf numFmtId="4" fontId="33" fillId="0" borderId="0" xfId="0" applyNumberFormat="1" applyFont="1" applyFill="1" applyAlignment="1">
      <alignment horizontal="center"/>
    </xf>
    <xf numFmtId="0" fontId="14" fillId="0" borderId="0" xfId="0" applyFont="1"/>
    <xf numFmtId="0" fontId="0" fillId="0" borderId="0" xfId="0" applyAlignment="1">
      <alignment horizontal="left"/>
    </xf>
    <xf numFmtId="1" fontId="31" fillId="0" borderId="0" xfId="0" applyNumberFormat="1" applyFont="1" applyAlignment="1">
      <alignment horizontal="left"/>
    </xf>
    <xf numFmtId="2" fontId="33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36" fillId="0" borderId="0" xfId="0" applyFont="1" applyFill="1" applyBorder="1" applyAlignment="1">
      <alignment wrapText="1"/>
    </xf>
    <xf numFmtId="0" fontId="31" fillId="0" borderId="0" xfId="0" applyFont="1" applyAlignment="1">
      <alignment horizontal="left"/>
    </xf>
    <xf numFmtId="2" fontId="31" fillId="0" borderId="0" xfId="0" applyNumberFormat="1" applyFont="1" applyFill="1" applyAlignment="1"/>
    <xf numFmtId="4" fontId="36" fillId="0" borderId="0" xfId="0" applyNumberFormat="1" applyFont="1" applyFill="1" applyBorder="1" applyAlignment="1">
      <alignment horizontal="center"/>
    </xf>
    <xf numFmtId="0" fontId="47" fillId="0" borderId="0" xfId="0" applyFont="1" applyAlignment="1"/>
    <xf numFmtId="0" fontId="48" fillId="0" borderId="0" xfId="0" applyFont="1" applyAlignment="1"/>
    <xf numFmtId="4" fontId="1" fillId="0" borderId="0" xfId="0" applyNumberFormat="1" applyFont="1" applyFill="1" applyBorder="1" applyAlignment="1">
      <alignment horizontal="center"/>
    </xf>
    <xf numFmtId="0" fontId="49" fillId="0" borderId="0" xfId="0" applyFont="1" applyAlignment="1">
      <alignment horizontal="left"/>
    </xf>
    <xf numFmtId="0" fontId="36" fillId="0" borderId="0" xfId="0" applyFont="1" applyFill="1" applyBorder="1"/>
    <xf numFmtId="0" fontId="49" fillId="0" borderId="0" xfId="0" applyFont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50" fillId="0" borderId="0" xfId="0" applyFont="1"/>
    <xf numFmtId="0" fontId="14" fillId="0" borderId="0" xfId="0" applyFont="1" applyAlignment="1">
      <alignment horizontal="left"/>
    </xf>
    <xf numFmtId="165" fontId="14" fillId="0" borderId="0" xfId="0" applyNumberFormat="1" applyFont="1"/>
    <xf numFmtId="165" fontId="0" fillId="0" borderId="0" xfId="0" applyNumberFormat="1"/>
    <xf numFmtId="0" fontId="2" fillId="0" borderId="0" xfId="0" applyFont="1"/>
    <xf numFmtId="0" fontId="10" fillId="0" borderId="15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51" fillId="0" borderId="7" xfId="0" applyFont="1" applyFill="1" applyBorder="1" applyAlignment="1">
      <alignment vertical="center" wrapText="1"/>
    </xf>
    <xf numFmtId="0" fontId="51" fillId="0" borderId="10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9" fillId="0" borderId="18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9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3" fontId="10" fillId="0" borderId="19" xfId="0" applyNumberFormat="1" applyFont="1" applyBorder="1" applyAlignment="1">
      <alignment horizontal="center" vertical="center"/>
    </xf>
    <xf numFmtId="4" fontId="11" fillId="0" borderId="22" xfId="0" applyNumberFormat="1" applyFont="1" applyFill="1" applyBorder="1" applyAlignment="1">
      <alignment horizontal="left" wrapText="1"/>
    </xf>
    <xf numFmtId="167" fontId="12" fillId="0" borderId="23" xfId="0" applyNumberFormat="1" applyFont="1" applyFill="1" applyBorder="1" applyAlignment="1">
      <alignment horizontal="center" vertical="center"/>
    </xf>
    <xf numFmtId="167" fontId="12" fillId="0" borderId="20" xfId="0" applyNumberFormat="1" applyFont="1" applyFill="1" applyBorder="1" applyAlignment="1">
      <alignment horizontal="center" vertical="center"/>
    </xf>
    <xf numFmtId="167" fontId="11" fillId="0" borderId="23" xfId="0" applyNumberFormat="1" applyFont="1" applyFill="1" applyBorder="1" applyAlignment="1">
      <alignment horizontal="center" vertical="center" wrapText="1"/>
    </xf>
    <xf numFmtId="167" fontId="12" fillId="0" borderId="23" xfId="0" applyNumberFormat="1" applyFont="1" applyFill="1" applyBorder="1" applyAlignment="1">
      <alignment horizontal="center" vertical="center" wrapText="1"/>
    </xf>
    <xf numFmtId="167" fontId="11" fillId="0" borderId="23" xfId="0" applyNumberFormat="1" applyFont="1" applyFill="1" applyBorder="1" applyAlignment="1">
      <alignment horizontal="center" wrapText="1"/>
    </xf>
    <xf numFmtId="167" fontId="12" fillId="0" borderId="19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left" wrapText="1"/>
    </xf>
    <xf numFmtId="4" fontId="12" fillId="4" borderId="23" xfId="0" applyNumberFormat="1" applyFont="1" applyFill="1" applyBorder="1" applyAlignment="1">
      <alignment horizontal="center" vertical="center"/>
    </xf>
    <xf numFmtId="4" fontId="12" fillId="4" borderId="25" xfId="0" applyNumberFormat="1" applyFont="1" applyFill="1" applyBorder="1" applyAlignment="1">
      <alignment horizontal="center" vertical="center"/>
    </xf>
    <xf numFmtId="167" fontId="12" fillId="0" borderId="22" xfId="0" applyNumberFormat="1" applyFont="1" applyFill="1" applyBorder="1" applyAlignment="1">
      <alignment horizontal="center" vertical="center" wrapText="1"/>
    </xf>
    <xf numFmtId="4" fontId="12" fillId="0" borderId="22" xfId="0" applyNumberFormat="1" applyFont="1" applyFill="1" applyBorder="1" applyAlignment="1">
      <alignment horizontal="center"/>
    </xf>
    <xf numFmtId="4" fontId="12" fillId="0" borderId="19" xfId="0" applyNumberFormat="1" applyFont="1" applyFill="1" applyBorder="1" applyAlignment="1">
      <alignment horizontal="center" vertical="center"/>
    </xf>
    <xf numFmtId="4" fontId="12" fillId="0" borderId="22" xfId="0" applyNumberFormat="1" applyFont="1" applyFill="1" applyBorder="1" applyAlignment="1">
      <alignment horizontal="center" vertical="center"/>
    </xf>
    <xf numFmtId="4" fontId="12" fillId="0" borderId="23" xfId="0" applyNumberFormat="1" applyFont="1" applyFill="1" applyBorder="1" applyAlignment="1">
      <alignment horizontal="center" vertical="center"/>
    </xf>
    <xf numFmtId="167" fontId="8" fillId="5" borderId="16" xfId="0" applyNumberFormat="1" applyFont="1" applyFill="1" applyBorder="1" applyAlignment="1">
      <alignment horizontal="center"/>
    </xf>
    <xf numFmtId="167" fontId="8" fillId="5" borderId="17" xfId="0" applyNumberFormat="1" applyFont="1" applyFill="1" applyBorder="1" applyAlignment="1">
      <alignment horizontal="center"/>
    </xf>
    <xf numFmtId="2" fontId="8" fillId="0" borderId="17" xfId="0" applyNumberFormat="1" applyFont="1" applyFill="1" applyBorder="1" applyAlignment="1">
      <alignment horizontal="center" vertical="center"/>
    </xf>
    <xf numFmtId="2" fontId="8" fillId="0" borderId="17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left" wrapText="1"/>
    </xf>
    <xf numFmtId="167" fontId="12" fillId="0" borderId="16" xfId="0" applyNumberFormat="1" applyFont="1" applyFill="1" applyBorder="1" applyAlignment="1">
      <alignment horizontal="center" vertical="center"/>
    </xf>
    <xf numFmtId="167" fontId="11" fillId="0" borderId="16" xfId="0" applyNumberFormat="1" applyFont="1" applyFill="1" applyBorder="1" applyAlignment="1">
      <alignment horizontal="center" vertical="center" wrapText="1"/>
    </xf>
    <xf numFmtId="167" fontId="12" fillId="0" borderId="16" xfId="0" applyNumberFormat="1" applyFont="1" applyFill="1" applyBorder="1" applyAlignment="1">
      <alignment horizontal="center" vertical="center" wrapText="1"/>
    </xf>
    <xf numFmtId="167" fontId="11" fillId="0" borderId="16" xfId="0" applyNumberFormat="1" applyFont="1" applyFill="1" applyBorder="1" applyAlignment="1">
      <alignment horizontal="center" wrapText="1"/>
    </xf>
    <xf numFmtId="4" fontId="12" fillId="4" borderId="16" xfId="0" applyNumberFormat="1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 wrapText="1"/>
    </xf>
    <xf numFmtId="0" fontId="21" fillId="2" borderId="16" xfId="0" applyFont="1" applyFill="1" applyBorder="1" applyAlignment="1">
      <alignment horizontal="left" vertical="center" wrapText="1"/>
    </xf>
    <xf numFmtId="4" fontId="12" fillId="0" borderId="16" xfId="0" applyNumberFormat="1" applyFont="1" applyFill="1" applyBorder="1" applyAlignment="1">
      <alignment horizontal="center"/>
    </xf>
    <xf numFmtId="49" fontId="17" fillId="2" borderId="16" xfId="0" applyNumberFormat="1" applyFont="1" applyFill="1" applyBorder="1" applyAlignment="1">
      <alignment horizontal="left" vertical="center" wrapText="1"/>
    </xf>
    <xf numFmtId="49" fontId="17" fillId="2" borderId="16" xfId="0" applyNumberFormat="1" applyFont="1" applyFill="1" applyBorder="1" applyAlignment="1">
      <alignment horizontal="left" vertical="center"/>
    </xf>
    <xf numFmtId="4" fontId="12" fillId="0" borderId="16" xfId="0" applyNumberFormat="1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left" vertical="center"/>
    </xf>
    <xf numFmtId="0" fontId="55" fillId="0" borderId="0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55" fillId="0" borderId="0" xfId="0" applyNumberFormat="1" applyFont="1" applyBorder="1" applyAlignment="1">
      <alignment horizontal="center" vertical="center" wrapText="1"/>
    </xf>
    <xf numFmtId="4" fontId="56" fillId="0" borderId="0" xfId="0" applyNumberFormat="1" applyFont="1" applyAlignment="1">
      <alignment horizontal="right"/>
    </xf>
    <xf numFmtId="0" fontId="57" fillId="0" borderId="0" xfId="1" applyFont="1" applyFill="1" applyAlignment="1" applyProtection="1">
      <alignment vertical="center"/>
      <protection locked="0"/>
    </xf>
    <xf numFmtId="0" fontId="52" fillId="0" borderId="0" xfId="1" applyFont="1" applyFill="1" applyAlignment="1" applyProtection="1">
      <alignment horizontal="right" vertical="center"/>
      <protection locked="0"/>
    </xf>
    <xf numFmtId="2" fontId="58" fillId="0" borderId="0" xfId="1" applyNumberFormat="1" applyFont="1" applyFill="1" applyAlignment="1" applyProtection="1">
      <alignment vertical="center"/>
      <protection locked="0"/>
    </xf>
    <xf numFmtId="0" fontId="58" fillId="0" borderId="0" xfId="1" applyFont="1" applyFill="1" applyAlignment="1" applyProtection="1">
      <alignment vertical="center"/>
      <protection locked="0"/>
    </xf>
    <xf numFmtId="0" fontId="52" fillId="0" borderId="0" xfId="1" applyFont="1" applyFill="1" applyAlignment="1" applyProtection="1">
      <alignment vertical="center"/>
      <protection locked="0"/>
    </xf>
    <xf numFmtId="0" fontId="58" fillId="0" borderId="0" xfId="1" applyFont="1" applyFill="1" applyAlignment="1" applyProtection="1">
      <alignment horizontal="right" vertical="center"/>
      <protection locked="0"/>
    </xf>
    <xf numFmtId="1" fontId="52" fillId="0" borderId="0" xfId="1" applyNumberFormat="1" applyFont="1" applyFill="1" applyAlignment="1" applyProtection="1">
      <alignment vertical="center"/>
      <protection locked="0"/>
    </xf>
    <xf numFmtId="0" fontId="57" fillId="0" borderId="0" xfId="1" applyFont="1" applyFill="1" applyAlignment="1" applyProtection="1">
      <alignment horizontal="left" vertical="center"/>
      <protection locked="0"/>
    </xf>
    <xf numFmtId="2" fontId="57" fillId="0" borderId="0" xfId="1" applyNumberFormat="1" applyFont="1" applyFill="1" applyAlignment="1" applyProtection="1">
      <alignment horizontal="left" vertical="center"/>
      <protection locked="0"/>
    </xf>
    <xf numFmtId="1" fontId="57" fillId="0" borderId="0" xfId="1" applyNumberFormat="1" applyFont="1" applyFill="1" applyAlignment="1" applyProtection="1">
      <alignment horizontal="left" vertical="center"/>
      <protection locked="0"/>
    </xf>
    <xf numFmtId="0" fontId="59" fillId="0" borderId="0" xfId="1" applyFont="1" applyFill="1" applyAlignment="1" applyProtection="1">
      <alignment vertical="center"/>
      <protection locked="0"/>
    </xf>
    <xf numFmtId="1" fontId="59" fillId="0" borderId="0" xfId="1" applyNumberFormat="1" applyFont="1" applyFill="1" applyAlignment="1" applyProtection="1">
      <alignment vertical="center"/>
      <protection locked="0"/>
    </xf>
    <xf numFmtId="0" fontId="54" fillId="0" borderId="0" xfId="0" applyFont="1" applyBorder="1" applyAlignment="1">
      <alignment horizontal="center" vertical="center" wrapText="1"/>
    </xf>
    <xf numFmtId="4" fontId="60" fillId="0" borderId="0" xfId="0" applyNumberFormat="1" applyFont="1" applyAlignment="1">
      <alignment horizontal="right"/>
    </xf>
    <xf numFmtId="4" fontId="61" fillId="0" borderId="0" xfId="0" applyNumberFormat="1" applyFont="1" applyAlignment="1">
      <alignment horizontal="center"/>
    </xf>
    <xf numFmtId="0" fontId="60" fillId="0" borderId="0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left" vertical="center" wrapText="1"/>
    </xf>
    <xf numFmtId="0" fontId="53" fillId="0" borderId="0" xfId="0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21" xfId="0" applyFont="1" applyFill="1" applyBorder="1" applyAlignment="1">
      <alignment horizontal="left" vertical="center" wrapText="1"/>
    </xf>
    <xf numFmtId="49" fontId="17" fillId="2" borderId="4" xfId="0" applyNumberFormat="1" applyFont="1" applyFill="1" applyBorder="1" applyAlignment="1">
      <alignment horizontal="left" vertical="center" wrapText="1"/>
    </xf>
    <xf numFmtId="49" fontId="17" fillId="2" borderId="2" xfId="0" applyNumberFormat="1" applyFont="1" applyFill="1" applyBorder="1" applyAlignment="1">
      <alignment horizontal="left" vertical="center" wrapText="1"/>
    </xf>
    <xf numFmtId="49" fontId="17" fillId="2" borderId="21" xfId="0" applyNumberFormat="1" applyFont="1" applyFill="1" applyBorder="1" applyAlignment="1">
      <alignment horizontal="left" vertical="center" wrapText="1"/>
    </xf>
    <xf numFmtId="49" fontId="17" fillId="2" borderId="4" xfId="0" applyNumberFormat="1" applyFont="1" applyFill="1" applyBorder="1" applyAlignment="1">
      <alignment horizontal="left" vertical="center"/>
    </xf>
    <xf numFmtId="49" fontId="17" fillId="2" borderId="2" xfId="0" applyNumberFormat="1" applyFont="1" applyFill="1" applyBorder="1" applyAlignment="1">
      <alignment horizontal="left" vertical="center"/>
    </xf>
    <xf numFmtId="49" fontId="17" fillId="2" borderId="21" xfId="0" applyNumberFormat="1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21" xfId="0" applyFont="1" applyFill="1" applyBorder="1" applyAlignment="1">
      <alignment horizontal="left" vertical="center"/>
    </xf>
    <xf numFmtId="0" fontId="57" fillId="0" borderId="0" xfId="2" applyFont="1" applyFill="1" applyAlignment="1" applyProtection="1">
      <alignment horizontal="left" vertical="center"/>
      <protection locked="0"/>
    </xf>
    <xf numFmtId="0" fontId="57" fillId="0" borderId="0" xfId="1" applyFont="1" applyFill="1" applyAlignment="1" applyProtection="1">
      <alignment horizontal="left" vertical="center"/>
      <protection locked="0"/>
    </xf>
    <xf numFmtId="0" fontId="31" fillId="0" borderId="0" xfId="0" applyFont="1" applyAlignment="1">
      <alignment horizontal="left"/>
    </xf>
    <xf numFmtId="165" fontId="26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J220"/>
  <sheetViews>
    <sheetView tabSelected="1" view="pageBreakPreview" topLeftCell="A195" zoomScaleNormal="85" zoomScaleSheetLayoutView="100" workbookViewId="0">
      <selection activeCell="E23" sqref="E23"/>
    </sheetView>
  </sheetViews>
  <sheetFormatPr defaultRowHeight="12.75"/>
  <cols>
    <col min="1" max="1" width="8.28515625" style="1" customWidth="1"/>
    <col min="2" max="2" width="14.7109375" style="1" customWidth="1"/>
    <col min="3" max="3" width="62.7109375" style="254" customWidth="1"/>
    <col min="4" max="4" width="8.85546875" style="4" customWidth="1"/>
    <col min="5" max="5" width="37.42578125" style="37" customWidth="1"/>
    <col min="6" max="6" width="24.85546875" style="37" hidden="1" customWidth="1"/>
    <col min="7" max="7" width="3.5703125" style="37" hidden="1" customWidth="1"/>
    <col min="8" max="8" width="9.140625" style="4" customWidth="1"/>
    <col min="9" max="9" width="5.7109375" style="4" customWidth="1"/>
    <col min="10" max="10" width="5.42578125" style="4" customWidth="1"/>
    <col min="11" max="16384" width="9.140625" style="3"/>
  </cols>
  <sheetData>
    <row r="2" spans="1:10" ht="18" customHeight="1">
      <c r="E2" s="309" t="s">
        <v>428</v>
      </c>
    </row>
    <row r="3" spans="1:10" ht="32.25" customHeight="1">
      <c r="E3" s="295" t="s">
        <v>442</v>
      </c>
    </row>
    <row r="4" spans="1:10" ht="34.5" customHeight="1">
      <c r="E4" s="295" t="s">
        <v>443</v>
      </c>
    </row>
    <row r="5" spans="1:10" ht="28.5" customHeight="1">
      <c r="E5" s="310" t="s">
        <v>429</v>
      </c>
    </row>
    <row r="6" spans="1:10" ht="21.75" customHeight="1">
      <c r="C6" s="245"/>
      <c r="D6" s="2"/>
      <c r="E6" s="36"/>
      <c r="F6" s="36"/>
      <c r="G6" s="36"/>
    </row>
    <row r="7" spans="1:10" customFormat="1" ht="23.25" customHeight="1">
      <c r="A7" s="318" t="s">
        <v>0</v>
      </c>
      <c r="B7" s="318"/>
      <c r="C7" s="318"/>
      <c r="D7" s="318"/>
      <c r="E7" s="318"/>
      <c r="F7" s="275"/>
      <c r="G7" s="275"/>
      <c r="H7" s="231"/>
      <c r="I7" s="231"/>
      <c r="J7" s="231"/>
    </row>
    <row r="8" spans="1:10" customFormat="1" ht="23.25" customHeight="1">
      <c r="A8" s="318" t="s">
        <v>1</v>
      </c>
      <c r="B8" s="318"/>
      <c r="C8" s="318"/>
      <c r="D8" s="318"/>
      <c r="E8" s="318"/>
      <c r="F8" s="275"/>
      <c r="G8" s="275"/>
      <c r="H8" s="231"/>
      <c r="I8" s="231"/>
      <c r="J8" s="231"/>
    </row>
    <row r="9" spans="1:10" s="5" customFormat="1" ht="23.25" customHeight="1">
      <c r="A9" s="319" t="s">
        <v>2</v>
      </c>
      <c r="B9" s="319"/>
      <c r="C9" s="319"/>
      <c r="D9" s="319"/>
      <c r="E9" s="319"/>
      <c r="F9" s="276"/>
      <c r="G9" s="276"/>
      <c r="H9" s="232"/>
      <c r="I9" s="232"/>
      <c r="J9" s="232"/>
    </row>
    <row r="10" spans="1:10" s="5" customFormat="1" ht="23.25" customHeight="1">
      <c r="A10" s="308"/>
      <c r="B10" s="308"/>
      <c r="C10" s="311" t="s">
        <v>441</v>
      </c>
      <c r="D10" s="308"/>
      <c r="E10" s="308"/>
      <c r="F10" s="276"/>
      <c r="G10" s="276"/>
      <c r="H10" s="232"/>
      <c r="I10" s="232"/>
      <c r="J10" s="232"/>
    </row>
    <row r="11" spans="1:10" s="5" customFormat="1" ht="16.5" customHeight="1">
      <c r="A11" s="292"/>
      <c r="B11" s="292"/>
      <c r="C11" s="293" t="s">
        <v>418</v>
      </c>
      <c r="D11" s="292"/>
      <c r="E11" s="294"/>
      <c r="F11" s="241"/>
      <c r="G11" s="241"/>
      <c r="H11" s="232"/>
      <c r="I11" s="232"/>
      <c r="J11" s="232"/>
    </row>
    <row r="12" spans="1:10" s="6" customFormat="1" ht="60.75" customHeight="1">
      <c r="A12" s="242" t="s">
        <v>3</v>
      </c>
      <c r="B12" s="242" t="s">
        <v>4</v>
      </c>
      <c r="C12" s="243" t="s">
        <v>5</v>
      </c>
      <c r="D12" s="243" t="s">
        <v>6</v>
      </c>
      <c r="E12" s="243" t="s">
        <v>439</v>
      </c>
      <c r="F12" s="244"/>
      <c r="G12" s="244"/>
      <c r="H12" s="4"/>
      <c r="I12" s="4"/>
      <c r="J12" s="4"/>
    </row>
    <row r="13" spans="1:10" ht="18.75" customHeight="1" thickBot="1">
      <c r="A13" s="237">
        <v>1</v>
      </c>
      <c r="B13" s="238">
        <v>2</v>
      </c>
      <c r="C13" s="246">
        <v>3</v>
      </c>
      <c r="D13" s="239">
        <v>4</v>
      </c>
      <c r="E13" s="255">
        <v>5</v>
      </c>
      <c r="F13" s="277"/>
      <c r="G13" s="277"/>
    </row>
    <row r="14" spans="1:10" s="5" customFormat="1" ht="30.75" customHeight="1" thickBot="1">
      <c r="A14" s="312" t="s">
        <v>292</v>
      </c>
      <c r="B14" s="313"/>
      <c r="C14" s="313"/>
      <c r="D14" s="313"/>
      <c r="E14" s="314"/>
      <c r="F14" s="278"/>
      <c r="G14" s="278"/>
      <c r="H14" s="232"/>
      <c r="I14" s="232"/>
      <c r="J14" s="232"/>
    </row>
    <row r="15" spans="1:10" s="5" customFormat="1" ht="28.5" customHeight="1">
      <c r="A15" s="15"/>
      <c r="B15" s="16"/>
      <c r="C15" s="62" t="s">
        <v>173</v>
      </c>
      <c r="D15" s="16"/>
      <c r="E15" s="256"/>
      <c r="F15" s="279"/>
      <c r="G15" s="279"/>
      <c r="H15" s="232"/>
      <c r="I15" s="232"/>
      <c r="J15" s="232"/>
    </row>
    <row r="16" spans="1:10" s="7" customFormat="1" ht="19.5" customHeight="1">
      <c r="A16" s="42">
        <v>1</v>
      </c>
      <c r="B16" s="43" t="s">
        <v>96</v>
      </c>
      <c r="C16" s="44" t="s">
        <v>174</v>
      </c>
      <c r="D16" s="18" t="s">
        <v>36</v>
      </c>
      <c r="E16" s="271">
        <v>587428.26</v>
      </c>
      <c r="F16" s="271">
        <f>E16*0.048</f>
        <v>28196.556479999999</v>
      </c>
      <c r="G16" s="271">
        <f>(E16+F16)*0.2</f>
        <v>123124.96329600002</v>
      </c>
      <c r="H16" s="232"/>
      <c r="I16" s="232"/>
      <c r="J16" s="232"/>
    </row>
    <row r="17" spans="1:10" s="7" customFormat="1" ht="19.5" customHeight="1">
      <c r="A17" s="42">
        <v>2</v>
      </c>
      <c r="B17" s="19" t="s">
        <v>97</v>
      </c>
      <c r="C17" s="13" t="s">
        <v>175</v>
      </c>
      <c r="D17" s="18" t="s">
        <v>36</v>
      </c>
      <c r="E17" s="271">
        <v>483048.49</v>
      </c>
      <c r="F17" s="271">
        <f t="shared" ref="F17:F35" si="0">E17*0.048</f>
        <v>23186.327519999999</v>
      </c>
      <c r="G17" s="271">
        <f t="shared" ref="G17:G35" si="1">(E17+F17)*0.2</f>
        <v>101246.963504</v>
      </c>
      <c r="H17" s="232"/>
      <c r="I17" s="232"/>
      <c r="J17" s="232"/>
    </row>
    <row r="18" spans="1:10" s="7" customFormat="1" ht="19.5" customHeight="1">
      <c r="A18" s="42">
        <v>3</v>
      </c>
      <c r="B18" s="19">
        <v>3185350430</v>
      </c>
      <c r="C18" s="13" t="s">
        <v>176</v>
      </c>
      <c r="D18" s="18" t="s">
        <v>36</v>
      </c>
      <c r="E18" s="271">
        <v>416514.54</v>
      </c>
      <c r="F18" s="271">
        <f t="shared" si="0"/>
        <v>19992.697919999999</v>
      </c>
      <c r="G18" s="271">
        <f t="shared" si="1"/>
        <v>87301.447584000009</v>
      </c>
      <c r="H18" s="232"/>
      <c r="I18" s="232"/>
      <c r="J18" s="232"/>
    </row>
    <row r="19" spans="1:10" s="7" customFormat="1" ht="19.5" customHeight="1">
      <c r="A19" s="42">
        <v>4</v>
      </c>
      <c r="B19" s="19">
        <v>3185350502</v>
      </c>
      <c r="C19" s="13" t="s">
        <v>177</v>
      </c>
      <c r="D19" s="18" t="s">
        <v>36</v>
      </c>
      <c r="E19" s="271">
        <v>717693.98</v>
      </c>
      <c r="F19" s="271">
        <f t="shared" si="0"/>
        <v>34449.311040000001</v>
      </c>
      <c r="G19" s="271">
        <f t="shared" si="1"/>
        <v>150428.65820800001</v>
      </c>
      <c r="H19" s="232"/>
      <c r="I19" s="232"/>
      <c r="J19" s="232"/>
    </row>
    <row r="20" spans="1:10" s="7" customFormat="1" ht="19.5" customHeight="1">
      <c r="A20" s="42">
        <v>5</v>
      </c>
      <c r="B20" s="19">
        <v>3185350503</v>
      </c>
      <c r="C20" s="13" t="s">
        <v>178</v>
      </c>
      <c r="D20" s="18" t="s">
        <v>36</v>
      </c>
      <c r="E20" s="271">
        <v>666418.34</v>
      </c>
      <c r="F20" s="271">
        <f t="shared" si="0"/>
        <v>31988.080319999997</v>
      </c>
      <c r="G20" s="271">
        <f t="shared" si="1"/>
        <v>139681.28406399998</v>
      </c>
      <c r="H20" s="232"/>
      <c r="I20" s="232"/>
      <c r="J20" s="232"/>
    </row>
    <row r="21" spans="1:10" s="7" customFormat="1" ht="19.5" customHeight="1">
      <c r="A21" s="42">
        <v>6</v>
      </c>
      <c r="B21" s="19">
        <v>3185350619</v>
      </c>
      <c r="C21" s="13" t="s">
        <v>179</v>
      </c>
      <c r="D21" s="18" t="s">
        <v>36</v>
      </c>
      <c r="E21" s="271">
        <v>604150.02</v>
      </c>
      <c r="F21" s="271">
        <f t="shared" si="0"/>
        <v>28999.200960000002</v>
      </c>
      <c r="G21" s="271">
        <f t="shared" si="1"/>
        <v>126629.84419200002</v>
      </c>
      <c r="H21" s="232"/>
      <c r="I21" s="232"/>
      <c r="J21" s="232"/>
    </row>
    <row r="22" spans="1:10" s="7" customFormat="1" ht="19.5" customHeight="1">
      <c r="A22" s="42">
        <v>7</v>
      </c>
      <c r="B22" s="19">
        <v>3185350620</v>
      </c>
      <c r="C22" s="13" t="s">
        <v>180</v>
      </c>
      <c r="D22" s="18" t="s">
        <v>36</v>
      </c>
      <c r="E22" s="271">
        <v>599491.78</v>
      </c>
      <c r="F22" s="271">
        <f t="shared" si="0"/>
        <v>28775.605440000003</v>
      </c>
      <c r="G22" s="271">
        <f t="shared" si="1"/>
        <v>125653.477088</v>
      </c>
      <c r="H22" s="232"/>
      <c r="I22" s="232"/>
      <c r="J22" s="232"/>
    </row>
    <row r="23" spans="1:10" s="7" customFormat="1" ht="19.5" customHeight="1">
      <c r="A23" s="42">
        <v>8</v>
      </c>
      <c r="B23" s="19" t="s">
        <v>98</v>
      </c>
      <c r="C23" s="13" t="s">
        <v>181</v>
      </c>
      <c r="D23" s="18" t="s">
        <v>36</v>
      </c>
      <c r="E23" s="271">
        <v>2580129.2999999998</v>
      </c>
      <c r="F23" s="271">
        <f t="shared" si="0"/>
        <v>123846.2064</v>
      </c>
      <c r="G23" s="271">
        <f t="shared" si="1"/>
        <v>540795.10127999994</v>
      </c>
      <c r="H23" s="232"/>
      <c r="I23" s="232"/>
      <c r="J23" s="232"/>
    </row>
    <row r="24" spans="1:10" s="7" customFormat="1" ht="19.5" customHeight="1">
      <c r="A24" s="42">
        <v>9</v>
      </c>
      <c r="B24" s="19" t="s">
        <v>99</v>
      </c>
      <c r="C24" s="13" t="s">
        <v>182</v>
      </c>
      <c r="D24" s="18" t="s">
        <v>36</v>
      </c>
      <c r="E24" s="271">
        <v>2509046.85</v>
      </c>
      <c r="F24" s="271">
        <f t="shared" si="0"/>
        <v>120434.2488</v>
      </c>
      <c r="G24" s="271">
        <f t="shared" si="1"/>
        <v>525896.21976000012</v>
      </c>
      <c r="H24" s="232"/>
      <c r="I24" s="232"/>
      <c r="J24" s="232"/>
    </row>
    <row r="25" spans="1:10" s="7" customFormat="1" ht="19.5" customHeight="1">
      <c r="A25" s="42">
        <v>10</v>
      </c>
      <c r="B25" s="19" t="s">
        <v>100</v>
      </c>
      <c r="C25" s="13" t="s">
        <v>183</v>
      </c>
      <c r="D25" s="18" t="s">
        <v>36</v>
      </c>
      <c r="E25" s="271">
        <v>2441809.7599999998</v>
      </c>
      <c r="F25" s="271">
        <f t="shared" si="0"/>
        <v>117206.86847999999</v>
      </c>
      <c r="G25" s="271">
        <f t="shared" si="1"/>
        <v>511803.32569600001</v>
      </c>
      <c r="H25" s="232"/>
      <c r="I25" s="232"/>
      <c r="J25" s="232"/>
    </row>
    <row r="26" spans="1:10" s="7" customFormat="1" ht="30" customHeight="1">
      <c r="A26" s="42">
        <v>11</v>
      </c>
      <c r="B26" s="19">
        <v>3185350624</v>
      </c>
      <c r="C26" s="13" t="s">
        <v>101</v>
      </c>
      <c r="D26" s="18" t="s">
        <v>36</v>
      </c>
      <c r="E26" s="271">
        <v>793444.89</v>
      </c>
      <c r="F26" s="271">
        <f t="shared" si="0"/>
        <v>38085.354720000003</v>
      </c>
      <c r="G26" s="271">
        <f t="shared" si="1"/>
        <v>166306.04894400004</v>
      </c>
      <c r="H26" s="232"/>
      <c r="I26" s="232"/>
      <c r="J26" s="232"/>
    </row>
    <row r="27" spans="1:10" s="7" customFormat="1" ht="31.5" customHeight="1">
      <c r="A27" s="42">
        <v>12</v>
      </c>
      <c r="B27" s="19">
        <v>3185350476</v>
      </c>
      <c r="C27" s="13" t="s">
        <v>163</v>
      </c>
      <c r="D27" s="18" t="s">
        <v>36</v>
      </c>
      <c r="E27" s="271">
        <v>741548.02</v>
      </c>
      <c r="F27" s="271">
        <f t="shared" si="0"/>
        <v>35594.304960000001</v>
      </c>
      <c r="G27" s="271">
        <f t="shared" si="1"/>
        <v>155428.46499199999</v>
      </c>
      <c r="H27" s="232"/>
      <c r="I27" s="232"/>
      <c r="J27" s="232"/>
    </row>
    <row r="28" spans="1:10" s="7" customFormat="1" ht="19.5" customHeight="1">
      <c r="A28" s="42">
        <v>13</v>
      </c>
      <c r="B28" s="19">
        <v>3185350440</v>
      </c>
      <c r="C28" s="13" t="s">
        <v>184</v>
      </c>
      <c r="D28" s="18" t="s">
        <v>36</v>
      </c>
      <c r="E28" s="271">
        <v>816442.67</v>
      </c>
      <c r="F28" s="271">
        <f t="shared" si="0"/>
        <v>39189.248160000003</v>
      </c>
      <c r="G28" s="271">
        <f t="shared" si="1"/>
        <v>171126.38363200001</v>
      </c>
      <c r="H28" s="232"/>
      <c r="I28" s="232"/>
      <c r="J28" s="232"/>
    </row>
    <row r="29" spans="1:10" s="7" customFormat="1" ht="19.5" customHeight="1">
      <c r="A29" s="42">
        <v>14</v>
      </c>
      <c r="B29" s="19">
        <v>3185350441</v>
      </c>
      <c r="C29" s="13" t="s">
        <v>185</v>
      </c>
      <c r="D29" s="18" t="s">
        <v>36</v>
      </c>
      <c r="E29" s="271">
        <v>862809.3</v>
      </c>
      <c r="F29" s="271">
        <f t="shared" si="0"/>
        <v>41414.846400000002</v>
      </c>
      <c r="G29" s="271">
        <f t="shared" si="1"/>
        <v>180844.82928000003</v>
      </c>
      <c r="H29" s="232"/>
      <c r="I29" s="232"/>
      <c r="J29" s="232"/>
    </row>
    <row r="30" spans="1:10" s="7" customFormat="1" ht="19.5" customHeight="1">
      <c r="A30" s="42">
        <v>15</v>
      </c>
      <c r="B30" s="19">
        <v>3185350442</v>
      </c>
      <c r="C30" s="13" t="s">
        <v>186</v>
      </c>
      <c r="D30" s="18" t="s">
        <v>36</v>
      </c>
      <c r="E30" s="271">
        <v>599459.39</v>
      </c>
      <c r="F30" s="271">
        <f t="shared" si="0"/>
        <v>28774.050720000003</v>
      </c>
      <c r="G30" s="271">
        <f t="shared" si="1"/>
        <v>125646.68814400001</v>
      </c>
      <c r="H30" s="232"/>
      <c r="I30" s="232"/>
      <c r="J30" s="232"/>
    </row>
    <row r="31" spans="1:10" s="7" customFormat="1" ht="19.5" customHeight="1">
      <c r="A31" s="42">
        <v>16</v>
      </c>
      <c r="B31" s="19">
        <v>3185350401</v>
      </c>
      <c r="C31" s="13" t="s">
        <v>187</v>
      </c>
      <c r="D31" s="18" t="s">
        <v>36</v>
      </c>
      <c r="E31" s="271">
        <v>19202.25</v>
      </c>
      <c r="F31" s="271">
        <f t="shared" si="0"/>
        <v>921.70799999999997</v>
      </c>
      <c r="G31" s="271">
        <f t="shared" si="1"/>
        <v>4024.7916</v>
      </c>
      <c r="H31" s="232"/>
      <c r="I31" s="232"/>
      <c r="J31" s="232"/>
    </row>
    <row r="32" spans="1:10" s="7" customFormat="1" ht="28.5" customHeight="1">
      <c r="A32" s="42">
        <v>17</v>
      </c>
      <c r="B32" s="19">
        <v>3185350580</v>
      </c>
      <c r="C32" s="13" t="s">
        <v>188</v>
      </c>
      <c r="D32" s="20" t="s">
        <v>36</v>
      </c>
      <c r="E32" s="271">
        <v>115703.03999999999</v>
      </c>
      <c r="F32" s="271">
        <f t="shared" si="0"/>
        <v>5553.7459199999994</v>
      </c>
      <c r="G32" s="271">
        <f t="shared" si="1"/>
        <v>24251.357184</v>
      </c>
      <c r="H32" s="232"/>
      <c r="I32" s="232"/>
      <c r="J32" s="232"/>
    </row>
    <row r="33" spans="1:10" s="7" customFormat="1" ht="19.5" customHeight="1">
      <c r="A33" s="42">
        <v>18</v>
      </c>
      <c r="B33" s="19">
        <v>3185350402</v>
      </c>
      <c r="C33" s="47" t="s">
        <v>209</v>
      </c>
      <c r="D33" s="18" t="s">
        <v>36</v>
      </c>
      <c r="E33" s="271">
        <v>49350.49</v>
      </c>
      <c r="F33" s="271">
        <f t="shared" si="0"/>
        <v>2368.8235199999999</v>
      </c>
      <c r="G33" s="271">
        <f t="shared" si="1"/>
        <v>10343.862703999999</v>
      </c>
      <c r="H33" s="232"/>
      <c r="I33" s="232"/>
      <c r="J33" s="232"/>
    </row>
    <row r="34" spans="1:10" s="7" customFormat="1" ht="19.5" customHeight="1">
      <c r="A34" s="42">
        <v>19</v>
      </c>
      <c r="B34" s="45">
        <v>3185337661</v>
      </c>
      <c r="C34" s="47" t="s">
        <v>245</v>
      </c>
      <c r="D34" s="18" t="s">
        <v>36</v>
      </c>
      <c r="E34" s="271">
        <v>36774.980000000003</v>
      </c>
      <c r="F34" s="271">
        <f t="shared" si="0"/>
        <v>1765.1990400000002</v>
      </c>
      <c r="G34" s="271">
        <f t="shared" si="1"/>
        <v>7708.0358080000005</v>
      </c>
      <c r="H34" s="232"/>
      <c r="I34" s="232"/>
      <c r="J34" s="232"/>
    </row>
    <row r="35" spans="1:10" s="7" customFormat="1" ht="19.5" customHeight="1">
      <c r="A35" s="42">
        <v>20</v>
      </c>
      <c r="B35" s="45">
        <v>72300201</v>
      </c>
      <c r="C35" s="47" t="s">
        <v>440</v>
      </c>
      <c r="D35" s="18" t="s">
        <v>36</v>
      </c>
      <c r="E35" s="271">
        <v>1364039.27</v>
      </c>
      <c r="F35" s="271">
        <f t="shared" si="0"/>
        <v>65473.884960000003</v>
      </c>
      <c r="G35" s="271">
        <f t="shared" si="1"/>
        <v>285902.63099199999</v>
      </c>
      <c r="H35" s="232"/>
      <c r="I35" s="232"/>
      <c r="J35" s="232"/>
    </row>
    <row r="36" spans="1:10" s="5" customFormat="1" ht="35.25" customHeight="1">
      <c r="A36" s="59"/>
      <c r="B36" s="11"/>
      <c r="C36" s="60" t="s">
        <v>285</v>
      </c>
      <c r="D36" s="12"/>
      <c r="E36" s="258"/>
      <c r="F36" s="280"/>
      <c r="G36" s="280"/>
      <c r="H36" s="232"/>
      <c r="I36" s="232"/>
      <c r="J36" s="232"/>
    </row>
    <row r="37" spans="1:10" s="7" customFormat="1" ht="19.5" customHeight="1">
      <c r="A37" s="42">
        <v>21</v>
      </c>
      <c r="B37" s="19">
        <v>3185350572</v>
      </c>
      <c r="C37" s="13" t="s">
        <v>137</v>
      </c>
      <c r="D37" s="18" t="s">
        <v>36</v>
      </c>
      <c r="E37" s="271">
        <v>6056.96</v>
      </c>
      <c r="F37" s="271">
        <f t="shared" ref="F37:F43" si="2">E37*0.048</f>
        <v>290.73408000000001</v>
      </c>
      <c r="G37" s="271">
        <f t="shared" ref="G37:G43" si="3">(E37+F37)*0.2</f>
        <v>1269.5388160000002</v>
      </c>
      <c r="H37" s="232"/>
      <c r="I37" s="232"/>
      <c r="J37" s="232"/>
    </row>
    <row r="38" spans="1:10" s="7" customFormat="1" ht="19.5" customHeight="1">
      <c r="A38" s="42">
        <v>22</v>
      </c>
      <c r="B38" s="19">
        <v>3185350574</v>
      </c>
      <c r="C38" s="13" t="s">
        <v>208</v>
      </c>
      <c r="D38" s="18" t="s">
        <v>36</v>
      </c>
      <c r="E38" s="271">
        <v>9808.68</v>
      </c>
      <c r="F38" s="271">
        <f t="shared" si="2"/>
        <v>470.81664000000001</v>
      </c>
      <c r="G38" s="271">
        <f t="shared" si="3"/>
        <v>2055.8993280000004</v>
      </c>
      <c r="H38" s="232"/>
      <c r="I38" s="232"/>
      <c r="J38" s="232"/>
    </row>
    <row r="39" spans="1:10" s="7" customFormat="1" ht="19.5" customHeight="1">
      <c r="A39" s="42">
        <v>23</v>
      </c>
      <c r="B39" s="19">
        <v>4255100019</v>
      </c>
      <c r="C39" s="13" t="s">
        <v>153</v>
      </c>
      <c r="D39" s="18" t="s">
        <v>36</v>
      </c>
      <c r="E39" s="271">
        <v>27133.88</v>
      </c>
      <c r="F39" s="271">
        <f t="shared" si="2"/>
        <v>1302.42624</v>
      </c>
      <c r="G39" s="271">
        <f t="shared" si="3"/>
        <v>5687.2612480000007</v>
      </c>
      <c r="H39" s="232"/>
      <c r="I39" s="232"/>
      <c r="J39" s="232"/>
    </row>
    <row r="40" spans="1:10" s="7" customFormat="1" ht="19.5" customHeight="1">
      <c r="A40" s="42">
        <v>24</v>
      </c>
      <c r="B40" s="19">
        <v>3185350485</v>
      </c>
      <c r="C40" s="13" t="s">
        <v>154</v>
      </c>
      <c r="D40" s="18" t="s">
        <v>36</v>
      </c>
      <c r="E40" s="271">
        <v>10958.71</v>
      </c>
      <c r="F40" s="271">
        <f t="shared" si="2"/>
        <v>526.01807999999994</v>
      </c>
      <c r="G40" s="271">
        <f t="shared" si="3"/>
        <v>2296.945616</v>
      </c>
      <c r="H40" s="232"/>
      <c r="I40" s="232"/>
      <c r="J40" s="232"/>
    </row>
    <row r="41" spans="1:10" s="7" customFormat="1" ht="19.5" customHeight="1">
      <c r="A41" s="42">
        <v>25</v>
      </c>
      <c r="B41" s="19">
        <v>3185350486</v>
      </c>
      <c r="C41" s="13" t="s">
        <v>155</v>
      </c>
      <c r="D41" s="18" t="s">
        <v>36</v>
      </c>
      <c r="E41" s="271">
        <v>9417.0499999999993</v>
      </c>
      <c r="F41" s="271">
        <f t="shared" si="2"/>
        <v>452.01839999999999</v>
      </c>
      <c r="G41" s="271">
        <f t="shared" si="3"/>
        <v>1973.8136800000002</v>
      </c>
      <c r="H41" s="232"/>
      <c r="I41" s="232"/>
      <c r="J41" s="232"/>
    </row>
    <row r="42" spans="1:10" s="7" customFormat="1" ht="19.5" customHeight="1">
      <c r="A42" s="42">
        <v>26</v>
      </c>
      <c r="B42" s="19">
        <v>3185350573</v>
      </c>
      <c r="C42" s="44" t="s">
        <v>287</v>
      </c>
      <c r="D42" s="18" t="s">
        <v>36</v>
      </c>
      <c r="E42" s="271">
        <v>8812.26</v>
      </c>
      <c r="F42" s="271">
        <f t="shared" si="2"/>
        <v>422.98848000000004</v>
      </c>
      <c r="G42" s="271">
        <f t="shared" si="3"/>
        <v>1847.049696</v>
      </c>
      <c r="H42" s="232"/>
      <c r="I42" s="232"/>
      <c r="J42" s="232"/>
    </row>
    <row r="43" spans="1:10" s="7" customFormat="1" ht="19.5" customHeight="1">
      <c r="A43" s="42">
        <v>27</v>
      </c>
      <c r="B43" s="19">
        <v>3185350575</v>
      </c>
      <c r="C43" s="13" t="s">
        <v>288</v>
      </c>
      <c r="D43" s="20" t="s">
        <v>36</v>
      </c>
      <c r="E43" s="271">
        <v>11171.73</v>
      </c>
      <c r="F43" s="271">
        <f t="shared" si="2"/>
        <v>536.24303999999995</v>
      </c>
      <c r="G43" s="271">
        <f t="shared" si="3"/>
        <v>2341.5946079999999</v>
      </c>
      <c r="H43" s="232"/>
      <c r="I43" s="232"/>
      <c r="J43" s="232"/>
    </row>
    <row r="44" spans="1:10" s="5" customFormat="1" ht="29.25" customHeight="1">
      <c r="A44" s="61"/>
      <c r="B44" s="57"/>
      <c r="C44" s="56" t="s">
        <v>189</v>
      </c>
      <c r="D44" s="57"/>
      <c r="E44" s="259"/>
      <c r="F44" s="281"/>
      <c r="G44" s="281"/>
      <c r="H44" s="232"/>
      <c r="I44" s="232"/>
      <c r="J44" s="232"/>
    </row>
    <row r="45" spans="1:10" s="7" customFormat="1" ht="19.5" customHeight="1">
      <c r="A45" s="42">
        <v>28</v>
      </c>
      <c r="B45" s="43">
        <v>3185350097</v>
      </c>
      <c r="C45" s="247" t="s">
        <v>190</v>
      </c>
      <c r="D45" s="18" t="s">
        <v>36</v>
      </c>
      <c r="E45" s="271">
        <v>292038.03000000003</v>
      </c>
      <c r="F45" s="271">
        <f t="shared" ref="F45:F51" si="4">E45*0.048</f>
        <v>14017.825440000002</v>
      </c>
      <c r="G45" s="271">
        <f t="shared" ref="G45:G51" si="5">(E45+F45)*0.2</f>
        <v>61211.171088000003</v>
      </c>
      <c r="H45" s="232"/>
      <c r="I45" s="232"/>
      <c r="J45" s="232"/>
    </row>
    <row r="46" spans="1:10" s="7" customFormat="1" ht="19.5" customHeight="1">
      <c r="A46" s="42">
        <v>29</v>
      </c>
      <c r="B46" s="19">
        <v>3185350098</v>
      </c>
      <c r="C46" s="48" t="s">
        <v>191</v>
      </c>
      <c r="D46" s="18" t="s">
        <v>36</v>
      </c>
      <c r="E46" s="271">
        <v>300290.51</v>
      </c>
      <c r="F46" s="271">
        <f t="shared" si="4"/>
        <v>14413.94448</v>
      </c>
      <c r="G46" s="271">
        <f t="shared" si="5"/>
        <v>62940.890896000004</v>
      </c>
      <c r="H46" s="232"/>
      <c r="I46" s="232"/>
      <c r="J46" s="232"/>
    </row>
    <row r="47" spans="1:10" s="7" customFormat="1" ht="19.5" customHeight="1">
      <c r="A47" s="42">
        <v>30</v>
      </c>
      <c r="B47" s="19" t="s">
        <v>102</v>
      </c>
      <c r="C47" s="13" t="s">
        <v>192</v>
      </c>
      <c r="D47" s="18" t="s">
        <v>36</v>
      </c>
      <c r="E47" s="271">
        <v>2621565.7200000002</v>
      </c>
      <c r="F47" s="271">
        <f t="shared" si="4"/>
        <v>125835.15456000001</v>
      </c>
      <c r="G47" s="271">
        <f t="shared" si="5"/>
        <v>549480.17491200007</v>
      </c>
      <c r="H47" s="232"/>
      <c r="I47" s="232"/>
      <c r="J47" s="232"/>
    </row>
    <row r="48" spans="1:10" s="7" customFormat="1" ht="19.5" customHeight="1">
      <c r="A48" s="42">
        <v>31</v>
      </c>
      <c r="B48" s="19" t="s">
        <v>103</v>
      </c>
      <c r="C48" s="13" t="s">
        <v>193</v>
      </c>
      <c r="D48" s="18" t="s">
        <v>36</v>
      </c>
      <c r="E48" s="271">
        <v>2571799.0299999998</v>
      </c>
      <c r="F48" s="271">
        <f t="shared" si="4"/>
        <v>123446.35343999999</v>
      </c>
      <c r="G48" s="271">
        <f t="shared" si="5"/>
        <v>539049.076688</v>
      </c>
      <c r="H48" s="232"/>
      <c r="I48" s="232"/>
      <c r="J48" s="232"/>
    </row>
    <row r="49" spans="1:10" s="7" customFormat="1" ht="19.5" customHeight="1">
      <c r="A49" s="42">
        <v>32</v>
      </c>
      <c r="B49" s="19" t="s">
        <v>104</v>
      </c>
      <c r="C49" s="13" t="s">
        <v>194</v>
      </c>
      <c r="D49" s="18" t="s">
        <v>36</v>
      </c>
      <c r="E49" s="271">
        <v>2513645.86</v>
      </c>
      <c r="F49" s="271">
        <f t="shared" si="4"/>
        <v>120655.00128</v>
      </c>
      <c r="G49" s="271">
        <f t="shared" si="5"/>
        <v>526860.17225599999</v>
      </c>
      <c r="H49" s="232"/>
      <c r="I49" s="232"/>
      <c r="J49" s="232"/>
    </row>
    <row r="50" spans="1:10" s="7" customFormat="1" ht="19.5" customHeight="1">
      <c r="A50" s="42">
        <v>33</v>
      </c>
      <c r="B50" s="19">
        <v>3185350089</v>
      </c>
      <c r="C50" s="48" t="s">
        <v>195</v>
      </c>
      <c r="D50" s="18" t="s">
        <v>36</v>
      </c>
      <c r="E50" s="271">
        <v>231550.74</v>
      </c>
      <c r="F50" s="271">
        <f t="shared" si="4"/>
        <v>11114.435519999999</v>
      </c>
      <c r="G50" s="271">
        <f t="shared" si="5"/>
        <v>48533.035104000002</v>
      </c>
      <c r="H50" s="232"/>
      <c r="I50" s="232"/>
      <c r="J50" s="232"/>
    </row>
    <row r="51" spans="1:10" s="7" customFormat="1" ht="19.5" customHeight="1">
      <c r="A51" s="42">
        <v>34</v>
      </c>
      <c r="B51" s="19">
        <v>3185350028</v>
      </c>
      <c r="C51" s="48" t="s">
        <v>105</v>
      </c>
      <c r="D51" s="18" t="s">
        <v>36</v>
      </c>
      <c r="E51" s="271">
        <v>303668.19</v>
      </c>
      <c r="F51" s="271">
        <f t="shared" si="4"/>
        <v>14576.073120000001</v>
      </c>
      <c r="G51" s="271">
        <f t="shared" si="5"/>
        <v>63648.852624000006</v>
      </c>
      <c r="H51" s="232"/>
      <c r="I51" s="232"/>
      <c r="J51" s="232"/>
    </row>
    <row r="52" spans="1:10" s="7" customFormat="1" ht="19.5" customHeight="1">
      <c r="A52" s="42">
        <v>35</v>
      </c>
      <c r="B52" s="19">
        <v>3185350239</v>
      </c>
      <c r="C52" s="13" t="s">
        <v>106</v>
      </c>
      <c r="D52" s="18" t="s">
        <v>36</v>
      </c>
      <c r="E52" s="260" t="s">
        <v>159</v>
      </c>
      <c r="F52" s="282"/>
      <c r="G52" s="282"/>
      <c r="H52" s="232"/>
      <c r="I52" s="232"/>
      <c r="J52" s="232"/>
    </row>
    <row r="53" spans="1:10" s="7" customFormat="1" ht="19.5" customHeight="1">
      <c r="A53" s="42">
        <v>36</v>
      </c>
      <c r="B53" s="19">
        <v>3185350237</v>
      </c>
      <c r="C53" s="13" t="s">
        <v>223</v>
      </c>
      <c r="D53" s="18" t="s">
        <v>36</v>
      </c>
      <c r="E53" s="271">
        <v>51108.91</v>
      </c>
      <c r="F53" s="271">
        <f t="shared" ref="F53:F83" si="6">E53*0.048</f>
        <v>2453.2276800000004</v>
      </c>
      <c r="G53" s="271">
        <f t="shared" ref="G53:G63" si="7">(E53+F53)*0.2</f>
        <v>10712.427536000003</v>
      </c>
      <c r="H53" s="232"/>
      <c r="I53" s="232"/>
      <c r="J53" s="232"/>
    </row>
    <row r="54" spans="1:10" s="7" customFormat="1" ht="19.5" customHeight="1">
      <c r="A54" s="42">
        <v>37</v>
      </c>
      <c r="B54" s="19">
        <v>3185350225</v>
      </c>
      <c r="C54" s="13" t="s">
        <v>107</v>
      </c>
      <c r="D54" s="18" t="s">
        <v>36</v>
      </c>
      <c r="E54" s="271">
        <v>21546.86</v>
      </c>
      <c r="F54" s="271">
        <f t="shared" si="6"/>
        <v>1034.24928</v>
      </c>
      <c r="G54" s="271">
        <f t="shared" si="7"/>
        <v>4516.2218560000001</v>
      </c>
      <c r="H54" s="232"/>
      <c r="I54" s="232"/>
      <c r="J54" s="232"/>
    </row>
    <row r="55" spans="1:10" s="7" customFormat="1" ht="19.5" customHeight="1">
      <c r="A55" s="42">
        <v>38</v>
      </c>
      <c r="B55" s="19">
        <v>3185350226</v>
      </c>
      <c r="C55" s="13" t="s">
        <v>108</v>
      </c>
      <c r="D55" s="18" t="s">
        <v>36</v>
      </c>
      <c r="E55" s="271">
        <v>13298.09</v>
      </c>
      <c r="F55" s="271">
        <f t="shared" si="6"/>
        <v>638.30831999999998</v>
      </c>
      <c r="G55" s="271">
        <f t="shared" si="7"/>
        <v>2787.2796640000001</v>
      </c>
      <c r="H55" s="232"/>
      <c r="I55" s="232"/>
      <c r="J55" s="232"/>
    </row>
    <row r="56" spans="1:10" s="7" customFormat="1" ht="19.5" customHeight="1">
      <c r="A56" s="42">
        <v>39</v>
      </c>
      <c r="B56" s="19">
        <v>3185350051</v>
      </c>
      <c r="C56" s="13" t="s">
        <v>109</v>
      </c>
      <c r="D56" s="18" t="s">
        <v>36</v>
      </c>
      <c r="E56" s="271">
        <v>37047.22</v>
      </c>
      <c r="F56" s="271">
        <f t="shared" si="6"/>
        <v>1778.26656</v>
      </c>
      <c r="G56" s="271">
        <f t="shared" si="7"/>
        <v>7765.0973120000017</v>
      </c>
      <c r="H56" s="232"/>
      <c r="I56" s="232"/>
      <c r="J56" s="232"/>
    </row>
    <row r="57" spans="1:10" s="27" customFormat="1" ht="19.5" hidden="1" customHeight="1">
      <c r="A57" s="42">
        <v>39</v>
      </c>
      <c r="B57" s="25">
        <v>4226710017</v>
      </c>
      <c r="C57" s="248" t="s">
        <v>110</v>
      </c>
      <c r="D57" s="26" t="s">
        <v>36</v>
      </c>
      <c r="E57" s="271"/>
      <c r="F57" s="271">
        <f t="shared" si="6"/>
        <v>0</v>
      </c>
      <c r="G57" s="271">
        <f t="shared" si="7"/>
        <v>0</v>
      </c>
      <c r="H57" s="232"/>
      <c r="I57" s="232"/>
      <c r="J57" s="232"/>
    </row>
    <row r="58" spans="1:10" s="7" customFormat="1" ht="19.5" customHeight="1">
      <c r="A58" s="42">
        <v>40</v>
      </c>
      <c r="B58" s="19">
        <v>3185350540</v>
      </c>
      <c r="C58" s="13" t="s">
        <v>230</v>
      </c>
      <c r="D58" s="18" t="s">
        <v>36</v>
      </c>
      <c r="E58" s="271">
        <v>55891.99</v>
      </c>
      <c r="F58" s="271">
        <f t="shared" si="6"/>
        <v>2682.8155200000001</v>
      </c>
      <c r="G58" s="271">
        <f t="shared" si="7"/>
        <v>11714.961104</v>
      </c>
      <c r="H58" s="232"/>
      <c r="I58" s="232"/>
      <c r="J58" s="232"/>
    </row>
    <row r="59" spans="1:10" s="7" customFormat="1" ht="19.5" customHeight="1">
      <c r="A59" s="42">
        <v>41</v>
      </c>
      <c r="B59" s="19">
        <v>3185350198</v>
      </c>
      <c r="C59" s="13" t="s">
        <v>111</v>
      </c>
      <c r="D59" s="18" t="s">
        <v>36</v>
      </c>
      <c r="E59" s="271">
        <v>11737.82</v>
      </c>
      <c r="F59" s="271">
        <f t="shared" si="6"/>
        <v>563.41535999999996</v>
      </c>
      <c r="G59" s="271">
        <f t="shared" si="7"/>
        <v>2460.2470720000001</v>
      </c>
      <c r="H59" s="232"/>
      <c r="I59" s="232"/>
      <c r="J59" s="232"/>
    </row>
    <row r="60" spans="1:10" s="7" customFormat="1" ht="19.5" customHeight="1">
      <c r="A60" s="42">
        <v>42</v>
      </c>
      <c r="B60" s="19">
        <v>3185350404</v>
      </c>
      <c r="C60" s="13" t="s">
        <v>112</v>
      </c>
      <c r="D60" s="18" t="s">
        <v>36</v>
      </c>
      <c r="E60" s="271">
        <v>15848.14</v>
      </c>
      <c r="F60" s="271">
        <f t="shared" si="6"/>
        <v>760.71072000000004</v>
      </c>
      <c r="G60" s="271">
        <f t="shared" si="7"/>
        <v>3321.7701440000001</v>
      </c>
      <c r="H60" s="232"/>
      <c r="I60" s="232"/>
      <c r="J60" s="232"/>
    </row>
    <row r="61" spans="1:10" s="7" customFormat="1" ht="19.5" customHeight="1">
      <c r="A61" s="42">
        <v>43</v>
      </c>
      <c r="B61" s="19">
        <v>3185350231</v>
      </c>
      <c r="C61" s="13" t="s">
        <v>113</v>
      </c>
      <c r="D61" s="20" t="s">
        <v>36</v>
      </c>
      <c r="E61" s="271">
        <v>8829.81</v>
      </c>
      <c r="F61" s="271">
        <f t="shared" si="6"/>
        <v>423.83087999999998</v>
      </c>
      <c r="G61" s="271">
        <f t="shared" si="7"/>
        <v>1850.7281759999998</v>
      </c>
      <c r="H61" s="232"/>
      <c r="I61" s="232"/>
      <c r="J61" s="232"/>
    </row>
    <row r="62" spans="1:10" s="7" customFormat="1" ht="19.5" customHeight="1">
      <c r="A62" s="42">
        <v>44</v>
      </c>
      <c r="B62" s="19">
        <v>3185350233</v>
      </c>
      <c r="C62" s="13" t="s">
        <v>161</v>
      </c>
      <c r="D62" s="20" t="s">
        <v>36</v>
      </c>
      <c r="E62" s="271">
        <v>73370.55</v>
      </c>
      <c r="F62" s="271">
        <f t="shared" si="6"/>
        <v>3521.7864000000004</v>
      </c>
      <c r="G62" s="271">
        <f t="shared" si="7"/>
        <v>15378.467280000001</v>
      </c>
      <c r="H62" s="232"/>
      <c r="I62" s="232"/>
      <c r="J62" s="232"/>
    </row>
    <row r="63" spans="1:10" s="7" customFormat="1" ht="19.5" customHeight="1">
      <c r="A63" s="42">
        <v>45</v>
      </c>
      <c r="B63" s="19">
        <v>3185350423</v>
      </c>
      <c r="C63" s="13" t="s">
        <v>157</v>
      </c>
      <c r="D63" s="20" t="s">
        <v>36</v>
      </c>
      <c r="E63" s="271">
        <v>3828.31</v>
      </c>
      <c r="F63" s="271">
        <f t="shared" si="6"/>
        <v>183.75888</v>
      </c>
      <c r="G63" s="271">
        <f t="shared" si="7"/>
        <v>802.41377599999998</v>
      </c>
      <c r="H63" s="232"/>
      <c r="I63" s="232"/>
      <c r="J63" s="232"/>
    </row>
    <row r="64" spans="1:10" s="5" customFormat="1" ht="41.25" customHeight="1">
      <c r="A64" s="59"/>
      <c r="B64" s="14"/>
      <c r="C64" s="56" t="s">
        <v>286</v>
      </c>
      <c r="D64" s="14"/>
      <c r="E64" s="261"/>
      <c r="F64" s="283"/>
      <c r="G64" s="283"/>
      <c r="H64" s="232"/>
      <c r="I64" s="232"/>
      <c r="J64" s="232"/>
    </row>
    <row r="65" spans="1:10" s="7" customFormat="1" ht="19.5" customHeight="1">
      <c r="A65" s="42">
        <v>46</v>
      </c>
      <c r="B65" s="43">
        <v>3185350194</v>
      </c>
      <c r="C65" s="44" t="s">
        <v>128</v>
      </c>
      <c r="D65" s="18" t="s">
        <v>36</v>
      </c>
      <c r="E65" s="271">
        <v>5998.39</v>
      </c>
      <c r="F65" s="271">
        <f t="shared" si="6"/>
        <v>287.92272000000003</v>
      </c>
      <c r="G65" s="271">
        <f t="shared" ref="G65:G83" si="8">(E65+F65)*0.2</f>
        <v>1257.2625440000002</v>
      </c>
      <c r="H65" s="232"/>
      <c r="I65" s="232"/>
      <c r="J65" s="232"/>
    </row>
    <row r="66" spans="1:10" s="7" customFormat="1" ht="19.5" customHeight="1">
      <c r="A66" s="42">
        <v>47</v>
      </c>
      <c r="B66" s="19">
        <v>3185350344</v>
      </c>
      <c r="C66" s="13" t="s">
        <v>129</v>
      </c>
      <c r="D66" s="18" t="s">
        <v>36</v>
      </c>
      <c r="E66" s="271">
        <v>2731.28</v>
      </c>
      <c r="F66" s="271">
        <f t="shared" si="6"/>
        <v>131.10144000000003</v>
      </c>
      <c r="G66" s="271">
        <f t="shared" si="8"/>
        <v>572.47628800000007</v>
      </c>
      <c r="H66" s="232"/>
      <c r="I66" s="232"/>
      <c r="J66" s="232"/>
    </row>
    <row r="67" spans="1:10" s="7" customFormat="1" ht="19.5" customHeight="1">
      <c r="A67" s="42">
        <v>48</v>
      </c>
      <c r="B67" s="19">
        <v>3185350336</v>
      </c>
      <c r="C67" s="13" t="s">
        <v>205</v>
      </c>
      <c r="D67" s="18" t="s">
        <v>36</v>
      </c>
      <c r="E67" s="271">
        <v>13559.22</v>
      </c>
      <c r="F67" s="271">
        <f t="shared" si="6"/>
        <v>650.84255999999993</v>
      </c>
      <c r="G67" s="271">
        <f t="shared" si="8"/>
        <v>2842.0125119999998</v>
      </c>
      <c r="H67" s="232"/>
      <c r="I67" s="232"/>
      <c r="J67" s="232"/>
    </row>
    <row r="68" spans="1:10" s="7" customFormat="1" ht="19.5" customHeight="1">
      <c r="A68" s="42">
        <v>49</v>
      </c>
      <c r="B68" s="19">
        <v>3185350399</v>
      </c>
      <c r="C68" s="13" t="s">
        <v>206</v>
      </c>
      <c r="D68" s="18" t="s">
        <v>36</v>
      </c>
      <c r="E68" s="271">
        <v>14464.63</v>
      </c>
      <c r="F68" s="271">
        <f t="shared" si="6"/>
        <v>694.30223999999998</v>
      </c>
      <c r="G68" s="271">
        <f t="shared" si="8"/>
        <v>3031.7864479999998</v>
      </c>
      <c r="H68" s="232"/>
      <c r="I68" s="232"/>
      <c r="J68" s="232"/>
    </row>
    <row r="69" spans="1:10" s="7" customFormat="1" ht="19.5" customHeight="1">
      <c r="A69" s="42">
        <v>50</v>
      </c>
      <c r="B69" s="19">
        <v>3185350197</v>
      </c>
      <c r="C69" s="13" t="s">
        <v>130</v>
      </c>
      <c r="D69" s="18" t="s">
        <v>36</v>
      </c>
      <c r="E69" s="271">
        <v>6310.01</v>
      </c>
      <c r="F69" s="271">
        <f t="shared" si="6"/>
        <v>302.88048000000003</v>
      </c>
      <c r="G69" s="271">
        <f t="shared" si="8"/>
        <v>1322.5780960000002</v>
      </c>
      <c r="H69" s="232"/>
      <c r="I69" s="232"/>
      <c r="J69" s="232"/>
    </row>
    <row r="70" spans="1:10" s="7" customFormat="1" ht="19.5" customHeight="1">
      <c r="A70" s="42">
        <v>51</v>
      </c>
      <c r="B70" s="19">
        <v>3185350196</v>
      </c>
      <c r="C70" s="13" t="s">
        <v>131</v>
      </c>
      <c r="D70" s="18" t="s">
        <v>36</v>
      </c>
      <c r="E70" s="271">
        <v>4607.09</v>
      </c>
      <c r="F70" s="271">
        <f t="shared" si="6"/>
        <v>221.14032</v>
      </c>
      <c r="G70" s="271">
        <f t="shared" si="8"/>
        <v>965.64606400000014</v>
      </c>
      <c r="H70" s="232"/>
      <c r="I70" s="232"/>
      <c r="J70" s="232"/>
    </row>
    <row r="71" spans="1:10" s="7" customFormat="1" ht="19.5" customHeight="1">
      <c r="A71" s="42">
        <v>52</v>
      </c>
      <c r="B71" s="19">
        <v>3185350340</v>
      </c>
      <c r="C71" s="13" t="s">
        <v>132</v>
      </c>
      <c r="D71" s="18" t="s">
        <v>36</v>
      </c>
      <c r="E71" s="271">
        <v>3416.43</v>
      </c>
      <c r="F71" s="271">
        <f t="shared" si="6"/>
        <v>163.98864</v>
      </c>
      <c r="G71" s="271">
        <f t="shared" si="8"/>
        <v>716.08372800000006</v>
      </c>
      <c r="H71" s="232"/>
      <c r="I71" s="232"/>
      <c r="J71" s="232"/>
    </row>
    <row r="72" spans="1:10" s="7" customFormat="1" ht="19.5" customHeight="1">
      <c r="A72" s="42">
        <v>53</v>
      </c>
      <c r="B72" s="19">
        <v>3185350043</v>
      </c>
      <c r="C72" s="13" t="s">
        <v>133</v>
      </c>
      <c r="D72" s="18" t="s">
        <v>36</v>
      </c>
      <c r="E72" s="271">
        <v>7787.57</v>
      </c>
      <c r="F72" s="271">
        <f t="shared" si="6"/>
        <v>373.80336</v>
      </c>
      <c r="G72" s="271">
        <f t="shared" si="8"/>
        <v>1632.274672</v>
      </c>
      <c r="H72" s="232"/>
      <c r="I72" s="232"/>
      <c r="J72" s="232"/>
    </row>
    <row r="73" spans="1:10" s="7" customFormat="1" ht="19.5" customHeight="1">
      <c r="A73" s="42">
        <v>54</v>
      </c>
      <c r="B73" s="19">
        <v>3185350343</v>
      </c>
      <c r="C73" s="13" t="s">
        <v>134</v>
      </c>
      <c r="D73" s="18" t="s">
        <v>36</v>
      </c>
      <c r="E73" s="271">
        <v>6063.49</v>
      </c>
      <c r="F73" s="271">
        <f t="shared" si="6"/>
        <v>291.04752000000002</v>
      </c>
      <c r="G73" s="271">
        <f t="shared" si="8"/>
        <v>1270.907504</v>
      </c>
      <c r="H73" s="232"/>
      <c r="I73" s="232"/>
      <c r="J73" s="232"/>
    </row>
    <row r="74" spans="1:10" s="7" customFormat="1" ht="19.5" customHeight="1">
      <c r="A74" s="42">
        <v>55</v>
      </c>
      <c r="B74" s="19">
        <v>3185350036</v>
      </c>
      <c r="C74" s="13" t="s">
        <v>135</v>
      </c>
      <c r="D74" s="18" t="s">
        <v>36</v>
      </c>
      <c r="E74" s="271">
        <v>8250.06</v>
      </c>
      <c r="F74" s="271">
        <f t="shared" si="6"/>
        <v>396.00288</v>
      </c>
      <c r="G74" s="271">
        <f t="shared" si="8"/>
        <v>1729.2125759999999</v>
      </c>
      <c r="H74" s="232"/>
      <c r="I74" s="232"/>
      <c r="J74" s="232"/>
    </row>
    <row r="75" spans="1:10" s="7" customFormat="1" ht="19.5" customHeight="1">
      <c r="A75" s="42">
        <v>56</v>
      </c>
      <c r="B75" s="19">
        <v>3185350195</v>
      </c>
      <c r="C75" s="13" t="s">
        <v>136</v>
      </c>
      <c r="D75" s="18" t="s">
        <v>36</v>
      </c>
      <c r="E75" s="271">
        <v>6994.98</v>
      </c>
      <c r="F75" s="271">
        <f t="shared" si="6"/>
        <v>335.75903999999997</v>
      </c>
      <c r="G75" s="271">
        <f t="shared" si="8"/>
        <v>1466.1478079999999</v>
      </c>
      <c r="H75" s="232"/>
      <c r="I75" s="232"/>
      <c r="J75" s="232"/>
    </row>
    <row r="76" spans="1:10" s="7" customFormat="1" ht="19.5" customHeight="1">
      <c r="A76" s="42">
        <v>57</v>
      </c>
      <c r="B76" s="19" t="s">
        <v>147</v>
      </c>
      <c r="C76" s="13" t="s">
        <v>148</v>
      </c>
      <c r="D76" s="18" t="s">
        <v>36</v>
      </c>
      <c r="E76" s="271">
        <v>7759.03</v>
      </c>
      <c r="F76" s="271">
        <f t="shared" si="6"/>
        <v>372.43344000000002</v>
      </c>
      <c r="G76" s="271">
        <f t="shared" si="8"/>
        <v>1626.292688</v>
      </c>
      <c r="H76" s="232"/>
      <c r="I76" s="232"/>
      <c r="J76" s="232"/>
    </row>
    <row r="77" spans="1:10" s="7" customFormat="1" ht="19.5" customHeight="1">
      <c r="A77" s="42">
        <v>58</v>
      </c>
      <c r="B77" s="19">
        <v>3185350042</v>
      </c>
      <c r="C77" s="13" t="s">
        <v>208</v>
      </c>
      <c r="D77" s="18" t="s">
        <v>36</v>
      </c>
      <c r="E77" s="271">
        <v>7585.36</v>
      </c>
      <c r="F77" s="271">
        <f t="shared" si="6"/>
        <v>364.09728000000001</v>
      </c>
      <c r="G77" s="271">
        <f t="shared" si="8"/>
        <v>1589.8914560000001</v>
      </c>
      <c r="H77" s="232"/>
      <c r="I77" s="232"/>
      <c r="J77" s="232"/>
    </row>
    <row r="78" spans="1:10" s="7" customFormat="1" ht="19.5" customHeight="1">
      <c r="A78" s="42">
        <v>59</v>
      </c>
      <c r="B78" s="19">
        <v>3185350338</v>
      </c>
      <c r="C78" s="13" t="s">
        <v>138</v>
      </c>
      <c r="D78" s="18" t="s">
        <v>36</v>
      </c>
      <c r="E78" s="271">
        <v>8676.6299999999992</v>
      </c>
      <c r="F78" s="271">
        <f t="shared" si="6"/>
        <v>416.47823999999997</v>
      </c>
      <c r="G78" s="271">
        <f t="shared" si="8"/>
        <v>1818.6216480000001</v>
      </c>
      <c r="H78" s="232"/>
      <c r="I78" s="232"/>
      <c r="J78" s="232"/>
    </row>
    <row r="79" spans="1:10" s="7" customFormat="1" ht="19.5" customHeight="1">
      <c r="A79" s="42">
        <v>60</v>
      </c>
      <c r="B79" s="19">
        <v>3185350342</v>
      </c>
      <c r="C79" s="13" t="s">
        <v>139</v>
      </c>
      <c r="D79" s="18" t="s">
        <v>36</v>
      </c>
      <c r="E79" s="271">
        <v>10738.38</v>
      </c>
      <c r="F79" s="271">
        <f t="shared" si="6"/>
        <v>515.44223999999997</v>
      </c>
      <c r="G79" s="271">
        <f t="shared" si="8"/>
        <v>2250.7644479999999</v>
      </c>
      <c r="H79" s="232"/>
      <c r="I79" s="232"/>
      <c r="J79" s="232"/>
    </row>
    <row r="80" spans="1:10" s="7" customFormat="1" ht="19.5" customHeight="1">
      <c r="A80" s="42">
        <v>61</v>
      </c>
      <c r="B80" s="19">
        <v>3185350339</v>
      </c>
      <c r="C80" s="13" t="s">
        <v>140</v>
      </c>
      <c r="D80" s="18" t="s">
        <v>36</v>
      </c>
      <c r="E80" s="271">
        <v>6314.63</v>
      </c>
      <c r="F80" s="271">
        <f t="shared" si="6"/>
        <v>303.10223999999999</v>
      </c>
      <c r="G80" s="271">
        <f t="shared" si="8"/>
        <v>1323.5464480000001</v>
      </c>
      <c r="H80" s="232"/>
      <c r="I80" s="232"/>
      <c r="J80" s="232"/>
    </row>
    <row r="81" spans="1:10" s="7" customFormat="1" ht="19.5" customHeight="1">
      <c r="A81" s="42">
        <v>62</v>
      </c>
      <c r="B81" s="19">
        <v>3185350341</v>
      </c>
      <c r="C81" s="13" t="s">
        <v>141</v>
      </c>
      <c r="D81" s="18" t="s">
        <v>36</v>
      </c>
      <c r="E81" s="271">
        <v>7340.57</v>
      </c>
      <c r="F81" s="271">
        <f t="shared" si="6"/>
        <v>352.34735999999998</v>
      </c>
      <c r="G81" s="271">
        <f t="shared" si="8"/>
        <v>1538.583472</v>
      </c>
      <c r="H81" s="232"/>
      <c r="I81" s="232"/>
      <c r="J81" s="232"/>
    </row>
    <row r="82" spans="1:10" s="7" customFormat="1" ht="19.5" customHeight="1">
      <c r="A82" s="42">
        <v>63</v>
      </c>
      <c r="B82" s="19">
        <v>3185350345</v>
      </c>
      <c r="C82" s="13" t="s">
        <v>142</v>
      </c>
      <c r="D82" s="18" t="s">
        <v>36</v>
      </c>
      <c r="E82" s="271">
        <v>16109.17</v>
      </c>
      <c r="F82" s="271">
        <f t="shared" si="6"/>
        <v>773.24016000000006</v>
      </c>
      <c r="G82" s="271">
        <f t="shared" si="8"/>
        <v>3376.4820319999999</v>
      </c>
      <c r="H82" s="232"/>
      <c r="I82" s="232"/>
      <c r="J82" s="232"/>
    </row>
    <row r="83" spans="1:10" s="7" customFormat="1" ht="19.5" customHeight="1">
      <c r="A83" s="42">
        <v>64</v>
      </c>
      <c r="B83" s="19">
        <v>3185350200</v>
      </c>
      <c r="C83" s="13" t="s">
        <v>156</v>
      </c>
      <c r="D83" s="20" t="s">
        <v>36</v>
      </c>
      <c r="E83" s="271">
        <v>7650.4</v>
      </c>
      <c r="F83" s="271">
        <f t="shared" si="6"/>
        <v>367.2192</v>
      </c>
      <c r="G83" s="271">
        <f t="shared" si="8"/>
        <v>1603.5238399999998</v>
      </c>
      <c r="H83" s="232"/>
      <c r="I83" s="232"/>
      <c r="J83" s="232"/>
    </row>
    <row r="84" spans="1:10" s="7" customFormat="1" ht="52.5" customHeight="1">
      <c r="A84" s="42">
        <v>65</v>
      </c>
      <c r="B84" s="43">
        <v>5055000139</v>
      </c>
      <c r="C84" s="46" t="s">
        <v>93</v>
      </c>
      <c r="D84" s="18" t="s">
        <v>36</v>
      </c>
      <c r="E84" s="262" t="s">
        <v>94</v>
      </c>
      <c r="F84" s="282"/>
      <c r="G84" s="282"/>
      <c r="H84" s="232"/>
      <c r="I84" s="232"/>
      <c r="J84" s="232"/>
    </row>
    <row r="85" spans="1:10" s="7" customFormat="1" ht="58.5" customHeight="1">
      <c r="A85" s="42">
        <v>66</v>
      </c>
      <c r="B85" s="19">
        <v>5055000104</v>
      </c>
      <c r="C85" s="47" t="s">
        <v>291</v>
      </c>
      <c r="D85" s="18" t="s">
        <v>36</v>
      </c>
      <c r="E85" s="260" t="s">
        <v>94</v>
      </c>
      <c r="F85" s="282"/>
      <c r="G85" s="282"/>
      <c r="H85" s="232"/>
      <c r="I85" s="232"/>
      <c r="J85" s="232"/>
    </row>
    <row r="86" spans="1:10" s="7" customFormat="1" ht="54.75" customHeight="1">
      <c r="A86" s="42">
        <v>67</v>
      </c>
      <c r="B86" s="19">
        <v>5055000172</v>
      </c>
      <c r="C86" s="47" t="s">
        <v>95</v>
      </c>
      <c r="D86" s="20" t="s">
        <v>36</v>
      </c>
      <c r="E86" s="260" t="s">
        <v>94</v>
      </c>
      <c r="F86" s="282"/>
      <c r="G86" s="282"/>
      <c r="H86" s="232"/>
      <c r="I86" s="232"/>
      <c r="J86" s="232"/>
    </row>
    <row r="87" spans="1:10" s="5" customFormat="1" ht="29.25" customHeight="1">
      <c r="A87" s="61"/>
      <c r="B87" s="57"/>
      <c r="C87" s="56" t="s">
        <v>114</v>
      </c>
      <c r="D87" s="57"/>
      <c r="E87" s="259"/>
      <c r="F87" s="281"/>
      <c r="G87" s="281"/>
      <c r="H87" s="232"/>
      <c r="I87" s="232"/>
      <c r="J87" s="232"/>
    </row>
    <row r="88" spans="1:10" s="7" customFormat="1" ht="25.5" customHeight="1">
      <c r="A88" s="42">
        <v>68</v>
      </c>
      <c r="B88" s="43" t="s">
        <v>115</v>
      </c>
      <c r="C88" s="247" t="s">
        <v>116</v>
      </c>
      <c r="D88" s="18" t="s">
        <v>36</v>
      </c>
      <c r="E88" s="260" t="s">
        <v>159</v>
      </c>
      <c r="F88" s="282"/>
      <c r="G88" s="282"/>
      <c r="H88" s="232"/>
      <c r="I88" s="232"/>
      <c r="J88" s="232"/>
    </row>
    <row r="89" spans="1:10" s="7" customFormat="1" ht="25.5" customHeight="1">
      <c r="A89" s="42">
        <v>69</v>
      </c>
      <c r="B89" s="19" t="s">
        <v>117</v>
      </c>
      <c r="C89" s="48" t="s">
        <v>118</v>
      </c>
      <c r="D89" s="18" t="s">
        <v>36</v>
      </c>
      <c r="E89" s="260">
        <v>566549.32999999996</v>
      </c>
      <c r="F89" s="271">
        <f t="shared" ref="F89" si="9">E89*0.048</f>
        <v>27194.367839999999</v>
      </c>
      <c r="G89" s="271">
        <f t="shared" ref="G89" si="10">(E89+F89)*0.2</f>
        <v>118748.73956799999</v>
      </c>
      <c r="H89" s="232"/>
      <c r="I89" s="232"/>
      <c r="J89" s="232"/>
    </row>
    <row r="90" spans="1:10" s="7" customFormat="1" ht="25.5" customHeight="1">
      <c r="A90" s="42">
        <v>70</v>
      </c>
      <c r="B90" s="19" t="s">
        <v>119</v>
      </c>
      <c r="C90" s="48" t="s">
        <v>120</v>
      </c>
      <c r="D90" s="18" t="s">
        <v>36</v>
      </c>
      <c r="E90" s="260" t="s">
        <v>159</v>
      </c>
      <c r="F90" s="282"/>
      <c r="G90" s="282"/>
      <c r="H90" s="232"/>
      <c r="I90" s="232"/>
      <c r="J90" s="232"/>
    </row>
    <row r="91" spans="1:10" s="7" customFormat="1" ht="25.5" customHeight="1">
      <c r="A91" s="42">
        <v>71</v>
      </c>
      <c r="B91" s="19" t="s">
        <v>121</v>
      </c>
      <c r="C91" s="48" t="s">
        <v>224</v>
      </c>
      <c r="D91" s="18" t="s">
        <v>36</v>
      </c>
      <c r="E91" s="260" t="s">
        <v>159</v>
      </c>
      <c r="F91" s="282"/>
      <c r="G91" s="282"/>
      <c r="H91" s="232"/>
      <c r="I91" s="232"/>
      <c r="J91" s="232"/>
    </row>
    <row r="92" spans="1:10" s="7" customFormat="1" ht="35.25" customHeight="1">
      <c r="A92" s="42">
        <v>72</v>
      </c>
      <c r="B92" s="19" t="s">
        <v>122</v>
      </c>
      <c r="C92" s="48" t="s">
        <v>162</v>
      </c>
      <c r="D92" s="18" t="s">
        <v>36</v>
      </c>
      <c r="E92" s="260" t="s">
        <v>159</v>
      </c>
      <c r="F92" s="282"/>
      <c r="G92" s="282"/>
      <c r="H92" s="232"/>
      <c r="I92" s="232"/>
      <c r="J92" s="232"/>
    </row>
    <row r="93" spans="1:10" s="7" customFormat="1" ht="25.5" customHeight="1">
      <c r="A93" s="42">
        <v>73</v>
      </c>
      <c r="B93" s="19" t="s">
        <v>123</v>
      </c>
      <c r="C93" s="48" t="s">
        <v>124</v>
      </c>
      <c r="D93" s="18" t="s">
        <v>36</v>
      </c>
      <c r="E93" s="260" t="s">
        <v>159</v>
      </c>
      <c r="F93" s="282"/>
      <c r="G93" s="282"/>
      <c r="H93" s="232"/>
      <c r="I93" s="232"/>
      <c r="J93" s="232"/>
    </row>
    <row r="94" spans="1:10" s="7" customFormat="1" ht="25.5" customHeight="1">
      <c r="A94" s="42">
        <v>74</v>
      </c>
      <c r="B94" s="19" t="s">
        <v>125</v>
      </c>
      <c r="C94" s="48" t="s">
        <v>126</v>
      </c>
      <c r="D94" s="18" t="s">
        <v>36</v>
      </c>
      <c r="E94" s="260" t="s">
        <v>159</v>
      </c>
      <c r="F94" s="282"/>
      <c r="G94" s="282"/>
      <c r="H94" s="232"/>
      <c r="I94" s="232"/>
      <c r="J94" s="232"/>
    </row>
    <row r="95" spans="1:10" s="7" customFormat="1" ht="25.5" customHeight="1">
      <c r="A95" s="42">
        <v>75</v>
      </c>
      <c r="B95" s="19" t="s">
        <v>125</v>
      </c>
      <c r="C95" s="48" t="s">
        <v>127</v>
      </c>
      <c r="D95" s="20" t="s">
        <v>36</v>
      </c>
      <c r="E95" s="260" t="s">
        <v>159</v>
      </c>
      <c r="F95" s="282"/>
      <c r="G95" s="282"/>
      <c r="H95" s="232"/>
      <c r="I95" s="232"/>
      <c r="J95" s="232"/>
    </row>
    <row r="96" spans="1:10" s="5" customFormat="1" ht="24.75" customHeight="1">
      <c r="A96" s="42"/>
      <c r="B96" s="11"/>
      <c r="C96" s="249" t="s">
        <v>207</v>
      </c>
      <c r="D96" s="12"/>
      <c r="E96" s="257"/>
      <c r="F96" s="280"/>
      <c r="G96" s="280"/>
      <c r="H96" s="232"/>
      <c r="I96" s="232"/>
      <c r="J96" s="232"/>
    </row>
    <row r="97" spans="1:10" s="7" customFormat="1" ht="24" customHeight="1">
      <c r="A97" s="42">
        <v>76</v>
      </c>
      <c r="B97" s="21" t="s">
        <v>143</v>
      </c>
      <c r="C97" s="13" t="s">
        <v>144</v>
      </c>
      <c r="D97" s="18" t="s">
        <v>36</v>
      </c>
      <c r="E97" s="271">
        <v>9845.0300000000007</v>
      </c>
      <c r="F97" s="271">
        <f t="shared" ref="F97:F104" si="11">E97*0.048</f>
        <v>472.56144000000006</v>
      </c>
      <c r="G97" s="271">
        <f t="shared" ref="G97:G104" si="12">(E97+F97)*0.2</f>
        <v>2063.5182880000002</v>
      </c>
      <c r="H97" s="232"/>
      <c r="I97" s="232"/>
      <c r="J97" s="232"/>
    </row>
    <row r="98" spans="1:10" s="7" customFormat="1" ht="24" customHeight="1">
      <c r="A98" s="42">
        <v>77</v>
      </c>
      <c r="B98" s="19">
        <v>3185350185</v>
      </c>
      <c r="C98" s="13" t="s">
        <v>242</v>
      </c>
      <c r="D98" s="18" t="s">
        <v>36</v>
      </c>
      <c r="E98" s="271">
        <v>9519.7900000000009</v>
      </c>
      <c r="F98" s="271">
        <f t="shared" si="11"/>
        <v>456.94992000000008</v>
      </c>
      <c r="G98" s="271">
        <f t="shared" si="12"/>
        <v>1995.3479840000005</v>
      </c>
      <c r="H98" s="232"/>
      <c r="I98" s="232"/>
      <c r="J98" s="232"/>
    </row>
    <row r="99" spans="1:10" s="7" customFormat="1" ht="24" customHeight="1">
      <c r="A99" s="42">
        <v>78</v>
      </c>
      <c r="B99" s="19" t="s">
        <v>145</v>
      </c>
      <c r="C99" s="13" t="s">
        <v>146</v>
      </c>
      <c r="D99" s="18" t="s">
        <v>36</v>
      </c>
      <c r="E99" s="271">
        <v>6532.64</v>
      </c>
      <c r="F99" s="271">
        <f t="shared" si="11"/>
        <v>313.56672000000003</v>
      </c>
      <c r="G99" s="271">
        <f t="shared" si="12"/>
        <v>1369.241344</v>
      </c>
      <c r="H99" s="232"/>
      <c r="I99" s="232"/>
      <c r="J99" s="232"/>
    </row>
    <row r="100" spans="1:10" s="7" customFormat="1" ht="24" customHeight="1">
      <c r="A100" s="42">
        <v>79</v>
      </c>
      <c r="B100" s="19" t="s">
        <v>149</v>
      </c>
      <c r="C100" s="13" t="s">
        <v>150</v>
      </c>
      <c r="D100" s="18" t="s">
        <v>36</v>
      </c>
      <c r="E100" s="271">
        <v>8594.15</v>
      </c>
      <c r="F100" s="271">
        <f t="shared" si="11"/>
        <v>412.51920000000001</v>
      </c>
      <c r="G100" s="271">
        <f t="shared" si="12"/>
        <v>1801.3338400000002</v>
      </c>
      <c r="H100" s="232"/>
      <c r="I100" s="232"/>
      <c r="J100" s="232"/>
    </row>
    <row r="101" spans="1:10" s="7" customFormat="1" ht="24" customHeight="1">
      <c r="A101" s="42">
        <v>80</v>
      </c>
      <c r="B101" s="19" t="s">
        <v>151</v>
      </c>
      <c r="C101" s="13" t="s">
        <v>152</v>
      </c>
      <c r="D101" s="18" t="s">
        <v>36</v>
      </c>
      <c r="E101" s="271">
        <v>12783.68</v>
      </c>
      <c r="F101" s="271">
        <f t="shared" si="11"/>
        <v>613.61664000000007</v>
      </c>
      <c r="G101" s="271">
        <f t="shared" si="12"/>
        <v>2679.4593280000004</v>
      </c>
      <c r="H101" s="232"/>
      <c r="I101" s="232"/>
      <c r="J101" s="232"/>
    </row>
    <row r="102" spans="1:10" s="7" customFormat="1" ht="24" customHeight="1">
      <c r="A102" s="42">
        <v>81</v>
      </c>
      <c r="B102" s="22" t="s">
        <v>70</v>
      </c>
      <c r="C102" s="13" t="s">
        <v>246</v>
      </c>
      <c r="D102" s="18" t="s">
        <v>36</v>
      </c>
      <c r="E102" s="271">
        <v>156650.54</v>
      </c>
      <c r="F102" s="271">
        <f t="shared" si="11"/>
        <v>7519.2259200000008</v>
      </c>
      <c r="G102" s="271">
        <f t="shared" si="12"/>
        <v>32833.953184000005</v>
      </c>
      <c r="H102" s="232"/>
      <c r="I102" s="232"/>
      <c r="J102" s="232"/>
    </row>
    <row r="103" spans="1:10" s="7" customFormat="1" ht="24" customHeight="1">
      <c r="A103" s="42">
        <v>82</v>
      </c>
      <c r="B103" s="19">
        <v>3185350628</v>
      </c>
      <c r="C103" s="250" t="s">
        <v>229</v>
      </c>
      <c r="D103" s="20" t="s">
        <v>36</v>
      </c>
      <c r="E103" s="271">
        <v>41715.360000000001</v>
      </c>
      <c r="F103" s="271">
        <f t="shared" si="11"/>
        <v>2002.33728</v>
      </c>
      <c r="G103" s="271">
        <f t="shared" si="12"/>
        <v>8743.5394560000004</v>
      </c>
      <c r="H103" s="232"/>
      <c r="I103" s="232"/>
      <c r="J103" s="232"/>
    </row>
    <row r="104" spans="1:10" s="7" customFormat="1" ht="24" customHeight="1" thickBot="1">
      <c r="A104" s="42">
        <v>83</v>
      </c>
      <c r="B104" s="19">
        <v>3185350629</v>
      </c>
      <c r="C104" s="13" t="s">
        <v>237</v>
      </c>
      <c r="D104" s="20" t="s">
        <v>36</v>
      </c>
      <c r="E104" s="271">
        <v>27745.119999999999</v>
      </c>
      <c r="F104" s="271">
        <f t="shared" si="11"/>
        <v>1331.76576</v>
      </c>
      <c r="G104" s="271">
        <f t="shared" si="12"/>
        <v>5815.377152</v>
      </c>
      <c r="H104" s="232"/>
      <c r="I104" s="232"/>
      <c r="J104" s="232"/>
    </row>
    <row r="105" spans="1:10" s="5" customFormat="1" ht="47.25" hidden="1" customHeight="1">
      <c r="A105" s="15"/>
      <c r="B105" s="16"/>
      <c r="C105" s="17" t="s">
        <v>196</v>
      </c>
      <c r="D105" s="16"/>
      <c r="E105" s="263"/>
      <c r="F105" s="279"/>
      <c r="G105" s="279"/>
      <c r="H105" s="232"/>
      <c r="I105" s="232"/>
      <c r="J105" s="232"/>
    </row>
    <row r="106" spans="1:10" s="30" customFormat="1" ht="19.5" hidden="1" customHeight="1">
      <c r="A106" s="28">
        <v>84</v>
      </c>
      <c r="B106" s="31">
        <v>5296131020</v>
      </c>
      <c r="C106" s="32" t="s">
        <v>197</v>
      </c>
      <c r="D106" s="29" t="s">
        <v>36</v>
      </c>
      <c r="E106" s="264">
        <v>1664750</v>
      </c>
      <c r="F106" s="284"/>
      <c r="G106" s="284"/>
      <c r="H106" s="232"/>
      <c r="I106" s="232"/>
      <c r="J106" s="232"/>
    </row>
    <row r="107" spans="1:10" s="30" customFormat="1" ht="19.5" hidden="1" customHeight="1">
      <c r="A107" s="28">
        <v>85</v>
      </c>
      <c r="B107" s="31">
        <v>5296131021</v>
      </c>
      <c r="C107" s="32" t="s">
        <v>198</v>
      </c>
      <c r="D107" s="29" t="s">
        <v>36</v>
      </c>
      <c r="E107" s="264">
        <v>1690200</v>
      </c>
      <c r="F107" s="284"/>
      <c r="G107" s="284"/>
      <c r="H107" s="232"/>
      <c r="I107" s="232"/>
      <c r="J107" s="232"/>
    </row>
    <row r="108" spans="1:10" s="30" customFormat="1" ht="19.5" hidden="1" customHeight="1">
      <c r="A108" s="28">
        <v>86</v>
      </c>
      <c r="B108" s="31">
        <v>5296131022</v>
      </c>
      <c r="C108" s="32" t="s">
        <v>199</v>
      </c>
      <c r="D108" s="29" t="s">
        <v>36</v>
      </c>
      <c r="E108" s="264">
        <v>2056260</v>
      </c>
      <c r="F108" s="284"/>
      <c r="G108" s="284"/>
      <c r="H108" s="232"/>
      <c r="I108" s="232"/>
      <c r="J108" s="232"/>
    </row>
    <row r="109" spans="1:10" s="30" customFormat="1" ht="19.5" hidden="1" customHeight="1">
      <c r="A109" s="28">
        <v>87</v>
      </c>
      <c r="B109" s="31">
        <v>5296131023</v>
      </c>
      <c r="C109" s="32" t="s">
        <v>200</v>
      </c>
      <c r="D109" s="29" t="s">
        <v>36</v>
      </c>
      <c r="E109" s="264">
        <v>2098260</v>
      </c>
      <c r="F109" s="284"/>
      <c r="G109" s="284"/>
      <c r="H109" s="232"/>
      <c r="I109" s="232"/>
      <c r="J109" s="232"/>
    </row>
    <row r="110" spans="1:10" s="30" customFormat="1" ht="19.5" hidden="1" customHeight="1">
      <c r="A110" s="28">
        <v>88</v>
      </c>
      <c r="B110" s="31">
        <v>5296131024</v>
      </c>
      <c r="C110" s="32" t="s">
        <v>201</v>
      </c>
      <c r="D110" s="29" t="s">
        <v>36</v>
      </c>
      <c r="E110" s="264">
        <v>2335420</v>
      </c>
      <c r="F110" s="284"/>
      <c r="G110" s="284"/>
      <c r="H110" s="232"/>
      <c r="I110" s="232"/>
      <c r="J110" s="232"/>
    </row>
    <row r="111" spans="1:10" s="30" customFormat="1" ht="19.5" hidden="1" customHeight="1">
      <c r="A111" s="28">
        <v>89</v>
      </c>
      <c r="B111" s="31">
        <v>5296131025</v>
      </c>
      <c r="C111" s="32" t="s">
        <v>202</v>
      </c>
      <c r="D111" s="29" t="s">
        <v>36</v>
      </c>
      <c r="E111" s="264">
        <v>2376700</v>
      </c>
      <c r="F111" s="284"/>
      <c r="G111" s="284"/>
      <c r="H111" s="232"/>
      <c r="I111" s="232"/>
      <c r="J111" s="232"/>
    </row>
    <row r="112" spans="1:10" s="30" customFormat="1" ht="19.5" hidden="1" customHeight="1">
      <c r="A112" s="28">
        <v>90</v>
      </c>
      <c r="B112" s="31">
        <v>5296131026</v>
      </c>
      <c r="C112" s="32" t="s">
        <v>203</v>
      </c>
      <c r="D112" s="29" t="s">
        <v>36</v>
      </c>
      <c r="E112" s="264">
        <v>2728470</v>
      </c>
      <c r="F112" s="284"/>
      <c r="G112" s="284"/>
      <c r="H112" s="232"/>
      <c r="I112" s="232"/>
      <c r="J112" s="232"/>
    </row>
    <row r="113" spans="1:10" s="30" customFormat="1" ht="19.5" hidden="1" customHeight="1" thickBot="1">
      <c r="A113" s="240">
        <v>91</v>
      </c>
      <c r="B113" s="33">
        <v>5296131027</v>
      </c>
      <c r="C113" s="34" t="s">
        <v>204</v>
      </c>
      <c r="D113" s="35" t="s">
        <v>36</v>
      </c>
      <c r="E113" s="265">
        <v>2770470</v>
      </c>
      <c r="F113" s="284"/>
      <c r="G113" s="284"/>
      <c r="H113" s="232"/>
      <c r="I113" s="232"/>
      <c r="J113" s="232"/>
    </row>
    <row r="114" spans="1:10" s="66" customFormat="1" ht="43.5" customHeight="1" thickBot="1">
      <c r="A114" s="315" t="s">
        <v>225</v>
      </c>
      <c r="B114" s="316"/>
      <c r="C114" s="316"/>
      <c r="D114" s="316"/>
      <c r="E114" s="317"/>
      <c r="F114" s="285"/>
      <c r="G114" s="285"/>
      <c r="H114" s="233"/>
      <c r="I114" s="233"/>
      <c r="J114" s="233"/>
    </row>
    <row r="115" spans="1:10" s="7" customFormat="1" ht="33" customHeight="1">
      <c r="A115" s="42">
        <v>84</v>
      </c>
      <c r="B115" s="43">
        <v>3185340123</v>
      </c>
      <c r="C115" s="44" t="s">
        <v>268</v>
      </c>
      <c r="D115" s="18" t="s">
        <v>36</v>
      </c>
      <c r="E115" s="266" t="s">
        <v>159</v>
      </c>
      <c r="F115" s="282"/>
      <c r="G115" s="282"/>
      <c r="H115" s="232"/>
      <c r="I115" s="232"/>
      <c r="J115" s="232"/>
    </row>
    <row r="116" spans="1:10" s="7" customFormat="1" ht="28.5" customHeight="1">
      <c r="A116" s="42">
        <v>85</v>
      </c>
      <c r="B116" s="19">
        <v>3185340130</v>
      </c>
      <c r="C116" s="13" t="s">
        <v>244</v>
      </c>
      <c r="D116" s="20" t="s">
        <v>36</v>
      </c>
      <c r="E116" s="260" t="s">
        <v>159</v>
      </c>
      <c r="F116" s="282"/>
      <c r="G116" s="282"/>
      <c r="H116" s="232"/>
      <c r="I116" s="232"/>
      <c r="J116" s="232"/>
    </row>
    <row r="117" spans="1:10" s="7" customFormat="1" ht="24" customHeight="1">
      <c r="A117" s="42">
        <v>86</v>
      </c>
      <c r="B117" s="22" t="s">
        <v>77</v>
      </c>
      <c r="C117" s="44" t="s">
        <v>241</v>
      </c>
      <c r="D117" s="18" t="s">
        <v>36</v>
      </c>
      <c r="E117" s="271">
        <v>533923.52</v>
      </c>
      <c r="F117" s="271">
        <f t="shared" ref="F117:F120" si="13">E117*0.048</f>
        <v>25628.328960000003</v>
      </c>
      <c r="G117" s="271">
        <f t="shared" ref="G117:G120" si="14">(E117+F117)*0.2</f>
        <v>111910.369792</v>
      </c>
      <c r="H117" s="232"/>
      <c r="I117" s="232"/>
      <c r="J117" s="232"/>
    </row>
    <row r="118" spans="1:10" s="7" customFormat="1" ht="24.75" customHeight="1">
      <c r="A118" s="42">
        <v>87</v>
      </c>
      <c r="B118" s="21" t="s">
        <v>78</v>
      </c>
      <c r="C118" s="13" t="s">
        <v>79</v>
      </c>
      <c r="D118" s="18" t="s">
        <v>36</v>
      </c>
      <c r="E118" s="271">
        <v>393770.41</v>
      </c>
      <c r="F118" s="271">
        <f t="shared" si="13"/>
        <v>18900.97968</v>
      </c>
      <c r="G118" s="271">
        <f t="shared" si="14"/>
        <v>82534.277935999999</v>
      </c>
      <c r="H118" s="232"/>
      <c r="I118" s="232"/>
      <c r="J118" s="232"/>
    </row>
    <row r="119" spans="1:10" s="7" customFormat="1" ht="24" customHeight="1">
      <c r="A119" s="42">
        <v>88</v>
      </c>
      <c r="B119" s="21" t="s">
        <v>74</v>
      </c>
      <c r="C119" s="13" t="s">
        <v>75</v>
      </c>
      <c r="D119" s="20" t="s">
        <v>36</v>
      </c>
      <c r="E119" s="271">
        <v>269385.84999999998</v>
      </c>
      <c r="F119" s="271">
        <f t="shared" si="13"/>
        <v>12930.520799999998</v>
      </c>
      <c r="G119" s="271">
        <f t="shared" si="14"/>
        <v>56463.274160000001</v>
      </c>
      <c r="H119" s="232"/>
      <c r="I119" s="232"/>
      <c r="J119" s="232"/>
    </row>
    <row r="120" spans="1:10" s="7" customFormat="1" ht="33.75" customHeight="1" thickBot="1">
      <c r="A120" s="230">
        <v>89</v>
      </c>
      <c r="B120" s="63">
        <v>3185330638</v>
      </c>
      <c r="C120" s="54" t="s">
        <v>71</v>
      </c>
      <c r="D120" s="58" t="s">
        <v>36</v>
      </c>
      <c r="E120" s="271">
        <v>148727.44</v>
      </c>
      <c r="F120" s="271">
        <f t="shared" si="13"/>
        <v>7138.9171200000001</v>
      </c>
      <c r="G120" s="271">
        <f t="shared" si="14"/>
        <v>31173.271424000002</v>
      </c>
      <c r="H120" s="232"/>
      <c r="I120" s="232"/>
      <c r="J120" s="232"/>
    </row>
    <row r="121" spans="1:10" s="67" customFormat="1" ht="45" customHeight="1" thickBot="1">
      <c r="A121" s="320" t="s">
        <v>226</v>
      </c>
      <c r="B121" s="321"/>
      <c r="C121" s="321"/>
      <c r="D121" s="321"/>
      <c r="E121" s="322"/>
      <c r="F121" s="286"/>
      <c r="G121" s="286"/>
      <c r="H121" s="234"/>
      <c r="I121" s="234"/>
      <c r="J121" s="234"/>
    </row>
    <row r="122" spans="1:10" s="7" customFormat="1" ht="25.5" customHeight="1">
      <c r="A122" s="42">
        <v>90</v>
      </c>
      <c r="B122" s="22" t="s">
        <v>64</v>
      </c>
      <c r="C122" s="44" t="s">
        <v>65</v>
      </c>
      <c r="D122" s="18" t="s">
        <v>36</v>
      </c>
      <c r="E122" s="272">
        <v>18709.060000000001</v>
      </c>
      <c r="F122" s="271">
        <f t="shared" ref="F122:F130" si="15">E122*0.048</f>
        <v>898.03488000000004</v>
      </c>
      <c r="G122" s="271">
        <f t="shared" ref="G122:G130" si="16">(E122+F122)*0.2</f>
        <v>3921.4189760000004</v>
      </c>
      <c r="H122" s="232"/>
      <c r="I122" s="232"/>
      <c r="J122" s="232"/>
    </row>
    <row r="123" spans="1:10" s="7" customFormat="1" ht="26.25" customHeight="1">
      <c r="A123" s="42">
        <v>91</v>
      </c>
      <c r="B123" s="22" t="s">
        <v>35</v>
      </c>
      <c r="C123" s="44" t="s">
        <v>170</v>
      </c>
      <c r="D123" s="18" t="s">
        <v>36</v>
      </c>
      <c r="E123" s="271">
        <v>43618.37</v>
      </c>
      <c r="F123" s="271">
        <f t="shared" si="15"/>
        <v>2093.6817600000004</v>
      </c>
      <c r="G123" s="271">
        <f t="shared" si="16"/>
        <v>9142.4103520000008</v>
      </c>
      <c r="H123" s="232"/>
      <c r="I123" s="232"/>
      <c r="J123" s="232"/>
    </row>
    <row r="124" spans="1:10" s="7" customFormat="1" ht="33" customHeight="1">
      <c r="A124" s="42">
        <v>92</v>
      </c>
      <c r="B124" s="21" t="s">
        <v>37</v>
      </c>
      <c r="C124" s="13" t="s">
        <v>272</v>
      </c>
      <c r="D124" s="49" t="s">
        <v>36</v>
      </c>
      <c r="E124" s="271">
        <v>48107.23</v>
      </c>
      <c r="F124" s="271">
        <f t="shared" si="15"/>
        <v>2309.1470400000003</v>
      </c>
      <c r="G124" s="271">
        <f t="shared" si="16"/>
        <v>10083.275408000001</v>
      </c>
      <c r="H124" s="232"/>
      <c r="I124" s="232"/>
      <c r="J124" s="232"/>
    </row>
    <row r="125" spans="1:10" s="7" customFormat="1" ht="33" customHeight="1">
      <c r="A125" s="42">
        <v>93</v>
      </c>
      <c r="B125" s="22" t="s">
        <v>274</v>
      </c>
      <c r="C125" s="13" t="s">
        <v>273</v>
      </c>
      <c r="D125" s="49" t="s">
        <v>36</v>
      </c>
      <c r="E125" s="271">
        <v>48531.25</v>
      </c>
      <c r="F125" s="271">
        <f t="shared" si="15"/>
        <v>2329.5</v>
      </c>
      <c r="G125" s="271">
        <f t="shared" si="16"/>
        <v>10172.150000000001</v>
      </c>
      <c r="H125" s="232"/>
      <c r="I125" s="232"/>
      <c r="J125" s="232"/>
    </row>
    <row r="126" spans="1:10" s="7" customFormat="1" ht="31.5" customHeight="1">
      <c r="A126" s="42">
        <v>94</v>
      </c>
      <c r="B126" s="22" t="s">
        <v>38</v>
      </c>
      <c r="C126" s="13" t="s">
        <v>276</v>
      </c>
      <c r="D126" s="18" t="s">
        <v>36</v>
      </c>
      <c r="E126" s="271">
        <v>62411.83</v>
      </c>
      <c r="F126" s="271">
        <f t="shared" si="15"/>
        <v>2995.76784</v>
      </c>
      <c r="G126" s="271">
        <f t="shared" si="16"/>
        <v>13081.519568000002</v>
      </c>
      <c r="H126" s="232"/>
      <c r="I126" s="232"/>
      <c r="J126" s="232"/>
    </row>
    <row r="127" spans="1:10" s="7" customFormat="1" ht="31.5" customHeight="1">
      <c r="A127" s="42">
        <v>95</v>
      </c>
      <c r="B127" s="22" t="s">
        <v>275</v>
      </c>
      <c r="C127" s="13" t="s">
        <v>277</v>
      </c>
      <c r="D127" s="49" t="s">
        <v>36</v>
      </c>
      <c r="E127" s="271">
        <v>63227.73</v>
      </c>
      <c r="F127" s="271">
        <f t="shared" si="15"/>
        <v>3034.9310400000004</v>
      </c>
      <c r="G127" s="271">
        <f t="shared" si="16"/>
        <v>13252.532208000002</v>
      </c>
      <c r="H127" s="232"/>
      <c r="I127" s="232"/>
      <c r="J127" s="232"/>
    </row>
    <row r="128" spans="1:10" s="7" customFormat="1" ht="19.5" customHeight="1">
      <c r="A128" s="42">
        <v>96</v>
      </c>
      <c r="B128" s="21" t="s">
        <v>39</v>
      </c>
      <c r="C128" s="50" t="s">
        <v>40</v>
      </c>
      <c r="D128" s="20" t="s">
        <v>36</v>
      </c>
      <c r="E128" s="271">
        <v>62508.99</v>
      </c>
      <c r="F128" s="271">
        <f t="shared" si="15"/>
        <v>3000.4315200000001</v>
      </c>
      <c r="G128" s="271">
        <f t="shared" si="16"/>
        <v>13101.884303999999</v>
      </c>
      <c r="H128" s="232"/>
      <c r="I128" s="232"/>
      <c r="J128" s="232"/>
    </row>
    <row r="129" spans="1:10" s="7" customFormat="1" ht="33" customHeight="1">
      <c r="A129" s="42">
        <v>97</v>
      </c>
      <c r="B129" s="21" t="s">
        <v>422</v>
      </c>
      <c r="C129" s="50" t="s">
        <v>423</v>
      </c>
      <c r="D129" s="20" t="s">
        <v>36</v>
      </c>
      <c r="E129" s="271">
        <v>7261.36</v>
      </c>
      <c r="F129" s="271">
        <f t="shared" si="15"/>
        <v>348.54527999999999</v>
      </c>
      <c r="G129" s="271">
        <f t="shared" si="16"/>
        <v>1521.9810560000001</v>
      </c>
      <c r="H129" s="232"/>
      <c r="I129" s="232"/>
      <c r="J129" s="232"/>
    </row>
    <row r="130" spans="1:10" s="7" customFormat="1" ht="33" customHeight="1">
      <c r="A130" s="42">
        <v>98</v>
      </c>
      <c r="B130" s="21" t="s">
        <v>425</v>
      </c>
      <c r="C130" s="50" t="s">
        <v>424</v>
      </c>
      <c r="D130" s="20" t="s">
        <v>36</v>
      </c>
      <c r="E130" s="271">
        <v>7087.35</v>
      </c>
      <c r="F130" s="271">
        <f t="shared" si="15"/>
        <v>340.19280000000003</v>
      </c>
      <c r="G130" s="271">
        <f t="shared" si="16"/>
        <v>1485.5085600000002</v>
      </c>
      <c r="H130" s="232"/>
      <c r="I130" s="232"/>
      <c r="J130" s="232"/>
    </row>
    <row r="131" spans="1:10" s="5" customFormat="1" ht="19.5" customHeight="1">
      <c r="A131" s="15"/>
      <c r="B131" s="22"/>
      <c r="C131" s="235" t="s">
        <v>7</v>
      </c>
      <c r="D131" s="23"/>
      <c r="E131" s="267"/>
      <c r="F131" s="287"/>
      <c r="G131" s="287"/>
      <c r="H131" s="232"/>
      <c r="I131" s="232"/>
      <c r="J131" s="232"/>
    </row>
    <row r="132" spans="1:10" s="7" customFormat="1" ht="31.5" customHeight="1">
      <c r="A132" s="42">
        <v>99</v>
      </c>
      <c r="B132" s="51" t="s">
        <v>8</v>
      </c>
      <c r="C132" s="52" t="s">
        <v>9</v>
      </c>
      <c r="D132" s="53" t="s">
        <v>10</v>
      </c>
      <c r="E132" s="271">
        <v>150.18</v>
      </c>
      <c r="F132" s="271">
        <f t="shared" ref="F132:F138" si="17">E132*0.048</f>
        <v>7.2086400000000008</v>
      </c>
      <c r="G132" s="271">
        <f t="shared" ref="G132:G138" si="18">(E132+F132)*0.2</f>
        <v>31.477728000000003</v>
      </c>
      <c r="H132" s="232"/>
      <c r="I132" s="232"/>
      <c r="J132" s="232"/>
    </row>
    <row r="133" spans="1:10" s="7" customFormat="1" ht="31.5" customHeight="1">
      <c r="A133" s="42">
        <v>100</v>
      </c>
      <c r="B133" s="51" t="s">
        <v>11</v>
      </c>
      <c r="C133" s="52" t="s">
        <v>12</v>
      </c>
      <c r="D133" s="53" t="s">
        <v>10</v>
      </c>
      <c r="E133" s="271">
        <v>172.23</v>
      </c>
      <c r="F133" s="271">
        <f t="shared" si="17"/>
        <v>8.2670399999999997</v>
      </c>
      <c r="G133" s="271">
        <f t="shared" si="18"/>
        <v>36.099408000000004</v>
      </c>
      <c r="H133" s="232"/>
      <c r="I133" s="232"/>
      <c r="J133" s="232"/>
    </row>
    <row r="134" spans="1:10" s="7" customFormat="1" ht="31.5" customHeight="1">
      <c r="A134" s="42">
        <v>101</v>
      </c>
      <c r="B134" s="21" t="s">
        <v>13</v>
      </c>
      <c r="C134" s="13" t="s">
        <v>280</v>
      </c>
      <c r="D134" s="20" t="s">
        <v>10</v>
      </c>
      <c r="E134" s="271">
        <v>10.07</v>
      </c>
      <c r="F134" s="271">
        <f t="shared" si="17"/>
        <v>0.48336000000000001</v>
      </c>
      <c r="G134" s="271">
        <f t="shared" si="18"/>
        <v>2.1106720000000001</v>
      </c>
      <c r="H134" s="232"/>
      <c r="I134" s="232"/>
      <c r="J134" s="232"/>
    </row>
    <row r="135" spans="1:10" s="7" customFormat="1" ht="31.5" customHeight="1">
      <c r="A135" s="42">
        <v>102</v>
      </c>
      <c r="B135" s="21" t="s">
        <v>14</v>
      </c>
      <c r="C135" s="13" t="s">
        <v>279</v>
      </c>
      <c r="D135" s="20" t="s">
        <v>10</v>
      </c>
      <c r="E135" s="271">
        <v>64.27</v>
      </c>
      <c r="F135" s="271">
        <f t="shared" si="17"/>
        <v>3.0849599999999997</v>
      </c>
      <c r="G135" s="271">
        <f t="shared" si="18"/>
        <v>13.470991999999999</v>
      </c>
      <c r="H135" s="232"/>
      <c r="I135" s="232"/>
      <c r="J135" s="232"/>
    </row>
    <row r="136" spans="1:10" s="7" customFormat="1" ht="31.5" customHeight="1">
      <c r="A136" s="42">
        <v>103</v>
      </c>
      <c r="B136" s="21" t="s">
        <v>15</v>
      </c>
      <c r="C136" s="13" t="s">
        <v>16</v>
      </c>
      <c r="D136" s="20" t="s">
        <v>10</v>
      </c>
      <c r="E136" s="271">
        <v>159.33000000000001</v>
      </c>
      <c r="F136" s="271">
        <f t="shared" si="17"/>
        <v>7.6478400000000004</v>
      </c>
      <c r="G136" s="271">
        <f t="shared" si="18"/>
        <v>33.395568000000004</v>
      </c>
      <c r="H136" s="232"/>
      <c r="I136" s="232"/>
      <c r="J136" s="232"/>
    </row>
    <row r="137" spans="1:10" s="7" customFormat="1" ht="31.5" customHeight="1">
      <c r="A137" s="42">
        <v>104</v>
      </c>
      <c r="B137" s="21" t="s">
        <v>17</v>
      </c>
      <c r="C137" s="13" t="s">
        <v>18</v>
      </c>
      <c r="D137" s="20" t="s">
        <v>10</v>
      </c>
      <c r="E137" s="271">
        <v>115.81</v>
      </c>
      <c r="F137" s="271">
        <f t="shared" si="17"/>
        <v>5.5588800000000003</v>
      </c>
      <c r="G137" s="271">
        <f t="shared" si="18"/>
        <v>24.273776000000002</v>
      </c>
      <c r="H137" s="232"/>
      <c r="I137" s="232"/>
      <c r="J137" s="232"/>
    </row>
    <row r="138" spans="1:10" s="7" customFormat="1" ht="31.5" customHeight="1">
      <c r="A138" s="42">
        <v>105</v>
      </c>
      <c r="B138" s="21" t="s">
        <v>19</v>
      </c>
      <c r="C138" s="13" t="s">
        <v>278</v>
      </c>
      <c r="D138" s="20" t="s">
        <v>10</v>
      </c>
      <c r="E138" s="271">
        <v>19.059999999999999</v>
      </c>
      <c r="F138" s="271">
        <f t="shared" si="17"/>
        <v>0.91487999999999992</v>
      </c>
      <c r="G138" s="271">
        <f t="shared" si="18"/>
        <v>3.9949759999999999</v>
      </c>
      <c r="H138" s="232"/>
      <c r="I138" s="232"/>
      <c r="J138" s="232"/>
    </row>
    <row r="139" spans="1:10" s="5" customFormat="1" ht="19.5" customHeight="1">
      <c r="A139" s="15"/>
      <c r="B139" s="19"/>
      <c r="C139" s="236" t="s">
        <v>20</v>
      </c>
      <c r="D139" s="20"/>
      <c r="E139" s="271"/>
      <c r="F139" s="271"/>
      <c r="G139" s="271"/>
      <c r="H139" s="232"/>
      <c r="I139" s="232"/>
      <c r="J139" s="232"/>
    </row>
    <row r="140" spans="1:10" s="7" customFormat="1" ht="34.5" customHeight="1">
      <c r="A140" s="42">
        <v>106</v>
      </c>
      <c r="B140" s="21" t="s">
        <v>21</v>
      </c>
      <c r="C140" s="13" t="s">
        <v>22</v>
      </c>
      <c r="D140" s="20" t="s">
        <v>10</v>
      </c>
      <c r="E140" s="271">
        <v>219.25</v>
      </c>
      <c r="F140" s="271">
        <f t="shared" ref="F140:F165" si="19">E140*0.048</f>
        <v>10.524000000000001</v>
      </c>
      <c r="G140" s="271">
        <f t="shared" ref="G140:G165" si="20">(E140+F140)*0.2</f>
        <v>45.954800000000006</v>
      </c>
      <c r="H140" s="232"/>
      <c r="I140" s="232"/>
      <c r="J140" s="232"/>
    </row>
    <row r="141" spans="1:10" s="7" customFormat="1" ht="34.5" customHeight="1">
      <c r="A141" s="42">
        <v>107</v>
      </c>
      <c r="B141" s="21" t="s">
        <v>23</v>
      </c>
      <c r="C141" s="13" t="s">
        <v>24</v>
      </c>
      <c r="D141" s="20" t="s">
        <v>10</v>
      </c>
      <c r="E141" s="271">
        <v>235.94</v>
      </c>
      <c r="F141" s="271">
        <f t="shared" si="19"/>
        <v>11.32512</v>
      </c>
      <c r="G141" s="271">
        <f t="shared" si="20"/>
        <v>49.453023999999999</v>
      </c>
      <c r="H141" s="232"/>
      <c r="I141" s="232"/>
      <c r="J141" s="232"/>
    </row>
    <row r="142" spans="1:10" s="7" customFormat="1" ht="34.5" customHeight="1">
      <c r="A142" s="42">
        <v>108</v>
      </c>
      <c r="B142" s="21" t="s">
        <v>25</v>
      </c>
      <c r="C142" s="13" t="s">
        <v>26</v>
      </c>
      <c r="D142" s="20" t="s">
        <v>10</v>
      </c>
      <c r="E142" s="271">
        <v>542.45000000000005</v>
      </c>
      <c r="F142" s="271">
        <f t="shared" si="19"/>
        <v>26.037600000000001</v>
      </c>
      <c r="G142" s="271">
        <f t="shared" si="20"/>
        <v>113.69752000000001</v>
      </c>
      <c r="H142" s="232"/>
      <c r="I142" s="232"/>
      <c r="J142" s="232"/>
    </row>
    <row r="143" spans="1:10" s="7" customFormat="1" ht="34.5" customHeight="1">
      <c r="A143" s="42">
        <v>109</v>
      </c>
      <c r="B143" s="21" t="s">
        <v>27</v>
      </c>
      <c r="C143" s="13" t="s">
        <v>28</v>
      </c>
      <c r="D143" s="20" t="s">
        <v>10</v>
      </c>
      <c r="E143" s="271">
        <v>529.48</v>
      </c>
      <c r="F143" s="271">
        <f t="shared" si="19"/>
        <v>25.415040000000001</v>
      </c>
      <c r="G143" s="271">
        <f t="shared" si="20"/>
        <v>110.97900800000001</v>
      </c>
      <c r="H143" s="232"/>
      <c r="I143" s="232"/>
      <c r="J143" s="232"/>
    </row>
    <row r="144" spans="1:10" s="7" customFormat="1" ht="34.5" customHeight="1">
      <c r="A144" s="42">
        <v>110</v>
      </c>
      <c r="B144" s="21" t="s">
        <v>29</v>
      </c>
      <c r="C144" s="13" t="s">
        <v>30</v>
      </c>
      <c r="D144" s="20" t="s">
        <v>10</v>
      </c>
      <c r="E144" s="271">
        <v>755.16</v>
      </c>
      <c r="F144" s="271">
        <f t="shared" si="19"/>
        <v>36.247680000000003</v>
      </c>
      <c r="G144" s="271">
        <f t="shared" si="20"/>
        <v>158.28153600000002</v>
      </c>
      <c r="H144" s="232"/>
      <c r="I144" s="232"/>
      <c r="J144" s="232"/>
    </row>
    <row r="145" spans="1:10" s="7" customFormat="1" ht="34.5" customHeight="1">
      <c r="A145" s="42">
        <v>111</v>
      </c>
      <c r="B145" s="21" t="s">
        <v>31</v>
      </c>
      <c r="C145" s="13" t="s">
        <v>32</v>
      </c>
      <c r="D145" s="20" t="s">
        <v>10</v>
      </c>
      <c r="E145" s="271">
        <v>761.89</v>
      </c>
      <c r="F145" s="271">
        <f t="shared" si="19"/>
        <v>36.570720000000001</v>
      </c>
      <c r="G145" s="271">
        <f t="shared" si="20"/>
        <v>159.69214400000001</v>
      </c>
      <c r="H145" s="232"/>
      <c r="I145" s="232"/>
      <c r="J145" s="232"/>
    </row>
    <row r="146" spans="1:10" s="7" customFormat="1" ht="34.5" customHeight="1">
      <c r="A146" s="42">
        <v>112</v>
      </c>
      <c r="B146" s="21" t="s">
        <v>33</v>
      </c>
      <c r="C146" s="13" t="s">
        <v>34</v>
      </c>
      <c r="D146" s="20" t="s">
        <v>10</v>
      </c>
      <c r="E146" s="271">
        <v>755.94</v>
      </c>
      <c r="F146" s="271">
        <f t="shared" si="19"/>
        <v>36.285120000000006</v>
      </c>
      <c r="G146" s="271">
        <f t="shared" si="20"/>
        <v>158.44502400000002</v>
      </c>
      <c r="H146" s="232"/>
      <c r="I146" s="232"/>
      <c r="J146" s="232"/>
    </row>
    <row r="147" spans="1:10" s="7" customFormat="1" ht="48" customHeight="1">
      <c r="A147" s="42">
        <v>113</v>
      </c>
      <c r="B147" s="22" t="s">
        <v>41</v>
      </c>
      <c r="C147" s="44" t="s">
        <v>42</v>
      </c>
      <c r="D147" s="18" t="s">
        <v>36</v>
      </c>
      <c r="E147" s="271">
        <v>28932.52</v>
      </c>
      <c r="F147" s="271">
        <f t="shared" si="19"/>
        <v>1388.7609600000001</v>
      </c>
      <c r="G147" s="271">
        <f t="shared" si="20"/>
        <v>6064.2561920000007</v>
      </c>
      <c r="H147" s="232"/>
      <c r="I147" s="232"/>
      <c r="J147" s="232"/>
    </row>
    <row r="148" spans="1:10" s="7" customFormat="1" ht="47.25" customHeight="1">
      <c r="A148" s="42">
        <v>114</v>
      </c>
      <c r="B148" s="21" t="s">
        <v>43</v>
      </c>
      <c r="C148" s="13" t="s">
        <v>44</v>
      </c>
      <c r="D148" s="18" t="s">
        <v>36</v>
      </c>
      <c r="E148" s="271">
        <v>32626.66</v>
      </c>
      <c r="F148" s="271">
        <f t="shared" si="19"/>
        <v>1566.0796800000001</v>
      </c>
      <c r="G148" s="271">
        <f t="shared" si="20"/>
        <v>6838.5479359999999</v>
      </c>
      <c r="H148" s="232"/>
      <c r="I148" s="232"/>
      <c r="J148" s="232"/>
    </row>
    <row r="149" spans="1:10" s="7" customFormat="1" ht="60.75" customHeight="1">
      <c r="A149" s="42">
        <v>115</v>
      </c>
      <c r="B149" s="21" t="s">
        <v>45</v>
      </c>
      <c r="C149" s="13" t="s">
        <v>46</v>
      </c>
      <c r="D149" s="18" t="s">
        <v>36</v>
      </c>
      <c r="E149" s="271">
        <v>34821.57</v>
      </c>
      <c r="F149" s="271">
        <f t="shared" si="19"/>
        <v>1671.4353599999999</v>
      </c>
      <c r="G149" s="271">
        <f t="shared" si="20"/>
        <v>7298.6010720000013</v>
      </c>
      <c r="H149" s="232"/>
      <c r="I149" s="232"/>
      <c r="J149" s="232"/>
    </row>
    <row r="150" spans="1:10" s="7" customFormat="1" ht="36" customHeight="1">
      <c r="A150" s="42">
        <v>116</v>
      </c>
      <c r="B150" s="21" t="s">
        <v>47</v>
      </c>
      <c r="C150" s="13" t="s">
        <v>48</v>
      </c>
      <c r="D150" s="18" t="s">
        <v>36</v>
      </c>
      <c r="E150" s="271">
        <v>2539.98</v>
      </c>
      <c r="F150" s="271">
        <f t="shared" si="19"/>
        <v>121.91904000000001</v>
      </c>
      <c r="G150" s="271">
        <f t="shared" si="20"/>
        <v>532.37980800000003</v>
      </c>
      <c r="H150" s="232"/>
      <c r="I150" s="232"/>
      <c r="J150" s="232"/>
    </row>
    <row r="151" spans="1:10" s="7" customFormat="1" ht="36" customHeight="1">
      <c r="A151" s="42">
        <v>117</v>
      </c>
      <c r="B151" s="21" t="s">
        <v>414</v>
      </c>
      <c r="C151" s="13" t="s">
        <v>415</v>
      </c>
      <c r="D151" s="18" t="s">
        <v>36</v>
      </c>
      <c r="E151" s="271">
        <v>9458.89</v>
      </c>
      <c r="F151" s="271">
        <f t="shared" si="19"/>
        <v>454.02671999999995</v>
      </c>
      <c r="G151" s="271">
        <f t="shared" si="20"/>
        <v>1982.5833439999999</v>
      </c>
      <c r="H151" s="232"/>
      <c r="I151" s="232"/>
      <c r="J151" s="232"/>
    </row>
    <row r="152" spans="1:10" s="7" customFormat="1" ht="36" customHeight="1">
      <c r="A152" s="42">
        <v>118</v>
      </c>
      <c r="B152" s="21" t="s">
        <v>49</v>
      </c>
      <c r="C152" s="13" t="s">
        <v>50</v>
      </c>
      <c r="D152" s="18" t="s">
        <v>36</v>
      </c>
      <c r="E152" s="271">
        <v>1148.69</v>
      </c>
      <c r="F152" s="271">
        <f t="shared" si="19"/>
        <v>55.137120000000003</v>
      </c>
      <c r="G152" s="271">
        <f t="shared" si="20"/>
        <v>240.76542400000005</v>
      </c>
      <c r="H152" s="232"/>
      <c r="I152" s="232"/>
      <c r="J152" s="232"/>
    </row>
    <row r="153" spans="1:10" s="7" customFormat="1" ht="36" customHeight="1">
      <c r="A153" s="42">
        <v>119</v>
      </c>
      <c r="B153" s="21" t="s">
        <v>51</v>
      </c>
      <c r="C153" s="13" t="s">
        <v>52</v>
      </c>
      <c r="D153" s="18" t="s">
        <v>36</v>
      </c>
      <c r="E153" s="271">
        <v>262.93</v>
      </c>
      <c r="F153" s="271">
        <f t="shared" si="19"/>
        <v>12.62064</v>
      </c>
      <c r="G153" s="271">
        <f t="shared" si="20"/>
        <v>55.110128000000003</v>
      </c>
      <c r="H153" s="232"/>
      <c r="I153" s="232"/>
      <c r="J153" s="232"/>
    </row>
    <row r="154" spans="1:10" s="7" customFormat="1" ht="36" customHeight="1">
      <c r="A154" s="42">
        <v>120</v>
      </c>
      <c r="B154" s="21" t="s">
        <v>419</v>
      </c>
      <c r="C154" s="13" t="s">
        <v>420</v>
      </c>
      <c r="D154" s="18" t="s">
        <v>36</v>
      </c>
      <c r="E154" s="271">
        <v>355808.29</v>
      </c>
      <c r="F154" s="271">
        <f t="shared" si="19"/>
        <v>17078.797920000001</v>
      </c>
      <c r="G154" s="271">
        <f t="shared" si="20"/>
        <v>74577.417583999995</v>
      </c>
      <c r="H154" s="232"/>
      <c r="I154" s="232"/>
      <c r="J154" s="232"/>
    </row>
    <row r="155" spans="1:10" s="7" customFormat="1" ht="36" customHeight="1">
      <c r="A155" s="42">
        <v>121</v>
      </c>
      <c r="B155" s="21" t="s">
        <v>53</v>
      </c>
      <c r="C155" s="13" t="s">
        <v>54</v>
      </c>
      <c r="D155" s="18" t="s">
        <v>36</v>
      </c>
      <c r="E155" s="271">
        <v>58674.83</v>
      </c>
      <c r="F155" s="271">
        <f t="shared" si="19"/>
        <v>2816.3918400000002</v>
      </c>
      <c r="G155" s="271">
        <f t="shared" si="20"/>
        <v>12298.244368</v>
      </c>
      <c r="H155" s="232"/>
      <c r="I155" s="232"/>
      <c r="J155" s="232"/>
    </row>
    <row r="156" spans="1:10" s="7" customFormat="1" ht="36" customHeight="1">
      <c r="A156" s="42">
        <v>122</v>
      </c>
      <c r="B156" s="21" t="s">
        <v>55</v>
      </c>
      <c r="C156" s="13" t="s">
        <v>227</v>
      </c>
      <c r="D156" s="18" t="s">
        <v>36</v>
      </c>
      <c r="E156" s="271">
        <v>20625.259999999998</v>
      </c>
      <c r="F156" s="271">
        <f t="shared" si="19"/>
        <v>990.01247999999998</v>
      </c>
      <c r="G156" s="271">
        <f t="shared" si="20"/>
        <v>4323.0544959999997</v>
      </c>
      <c r="H156" s="232"/>
      <c r="I156" s="232"/>
      <c r="J156" s="232"/>
    </row>
    <row r="157" spans="1:10" s="7" customFormat="1" ht="36" customHeight="1">
      <c r="A157" s="42">
        <v>123</v>
      </c>
      <c r="B157" s="21" t="s">
        <v>56</v>
      </c>
      <c r="C157" s="13" t="s">
        <v>57</v>
      </c>
      <c r="D157" s="18" t="s">
        <v>36</v>
      </c>
      <c r="E157" s="271">
        <v>72680.36</v>
      </c>
      <c r="F157" s="271">
        <f t="shared" si="19"/>
        <v>3488.6572799999999</v>
      </c>
      <c r="G157" s="271">
        <f t="shared" si="20"/>
        <v>15233.803456000001</v>
      </c>
      <c r="H157" s="232"/>
      <c r="I157" s="232"/>
      <c r="J157" s="232"/>
    </row>
    <row r="158" spans="1:10" s="7" customFormat="1" ht="36" customHeight="1">
      <c r="A158" s="42">
        <v>124</v>
      </c>
      <c r="B158" s="21" t="s">
        <v>58</v>
      </c>
      <c r="C158" s="13" t="s">
        <v>59</v>
      </c>
      <c r="D158" s="18" t="s">
        <v>36</v>
      </c>
      <c r="E158" s="271">
        <v>97141.27</v>
      </c>
      <c r="F158" s="271">
        <f t="shared" si="19"/>
        <v>4662.7809600000001</v>
      </c>
      <c r="G158" s="271">
        <f t="shared" si="20"/>
        <v>20360.810192000004</v>
      </c>
      <c r="H158" s="232"/>
      <c r="I158" s="232"/>
      <c r="J158" s="232"/>
    </row>
    <row r="159" spans="1:10" s="7" customFormat="1" ht="36" customHeight="1">
      <c r="A159" s="42">
        <v>125</v>
      </c>
      <c r="B159" s="21" t="s">
        <v>60</v>
      </c>
      <c r="C159" s="13" t="s">
        <v>61</v>
      </c>
      <c r="D159" s="18" t="s">
        <v>36</v>
      </c>
      <c r="E159" s="271">
        <v>97969.99</v>
      </c>
      <c r="F159" s="271">
        <f t="shared" si="19"/>
        <v>4702.5595200000007</v>
      </c>
      <c r="G159" s="271">
        <f t="shared" si="20"/>
        <v>20534.509904000002</v>
      </c>
      <c r="H159" s="232"/>
      <c r="I159" s="232"/>
      <c r="J159" s="232"/>
    </row>
    <row r="160" spans="1:10" s="7" customFormat="1" ht="36" customHeight="1">
      <c r="A160" s="42">
        <v>126</v>
      </c>
      <c r="B160" s="21" t="s">
        <v>62</v>
      </c>
      <c r="C160" s="13" t="s">
        <v>63</v>
      </c>
      <c r="D160" s="18" t="s">
        <v>36</v>
      </c>
      <c r="E160" s="271">
        <v>98066.48</v>
      </c>
      <c r="F160" s="271">
        <f t="shared" si="19"/>
        <v>4707.1910399999997</v>
      </c>
      <c r="G160" s="271">
        <f t="shared" si="20"/>
        <v>20554.734208000002</v>
      </c>
      <c r="H160" s="232"/>
      <c r="I160" s="232"/>
      <c r="J160" s="232"/>
    </row>
    <row r="161" spans="1:10" s="7" customFormat="1" ht="36" customHeight="1">
      <c r="A161" s="42">
        <v>127</v>
      </c>
      <c r="B161" s="21" t="s">
        <v>169</v>
      </c>
      <c r="C161" s="13" t="s">
        <v>168</v>
      </c>
      <c r="D161" s="20" t="s">
        <v>36</v>
      </c>
      <c r="E161" s="271">
        <v>115616.14</v>
      </c>
      <c r="F161" s="271">
        <f t="shared" si="19"/>
        <v>5549.5747200000005</v>
      </c>
      <c r="G161" s="271">
        <f t="shared" si="20"/>
        <v>24233.142944000003</v>
      </c>
      <c r="H161" s="232"/>
      <c r="I161" s="232"/>
      <c r="J161" s="232"/>
    </row>
    <row r="162" spans="1:10" s="7" customFormat="1" ht="36" customHeight="1">
      <c r="A162" s="42">
        <v>128</v>
      </c>
      <c r="B162" s="21" t="s">
        <v>92</v>
      </c>
      <c r="C162" s="50" t="s">
        <v>172</v>
      </c>
      <c r="D162" s="20" t="s">
        <v>36</v>
      </c>
      <c r="E162" s="271">
        <v>88391.61</v>
      </c>
      <c r="F162" s="271">
        <f t="shared" si="19"/>
        <v>4242.7972799999998</v>
      </c>
      <c r="G162" s="271">
        <f t="shared" si="20"/>
        <v>18526.881455999999</v>
      </c>
      <c r="H162" s="232"/>
      <c r="I162" s="232"/>
      <c r="J162" s="232"/>
    </row>
    <row r="163" spans="1:10" s="7" customFormat="1" ht="36" customHeight="1">
      <c r="A163" s="42">
        <v>129</v>
      </c>
      <c r="B163" s="22" t="s">
        <v>91</v>
      </c>
      <c r="C163" s="44" t="s">
        <v>171</v>
      </c>
      <c r="D163" s="18" t="s">
        <v>36</v>
      </c>
      <c r="E163" s="271">
        <v>120943</v>
      </c>
      <c r="F163" s="271">
        <f t="shared" si="19"/>
        <v>5805.2640000000001</v>
      </c>
      <c r="G163" s="271">
        <f t="shared" si="20"/>
        <v>25349.6528</v>
      </c>
      <c r="H163" s="232"/>
      <c r="I163" s="232"/>
      <c r="J163" s="232"/>
    </row>
    <row r="164" spans="1:10" s="7" customFormat="1" ht="36" customHeight="1">
      <c r="A164" s="42">
        <v>130</v>
      </c>
      <c r="B164" s="21" t="s">
        <v>283</v>
      </c>
      <c r="C164" s="54" t="s">
        <v>282</v>
      </c>
      <c r="D164" s="20" t="s">
        <v>36</v>
      </c>
      <c r="E164" s="271">
        <v>101517.94</v>
      </c>
      <c r="F164" s="271">
        <f t="shared" si="19"/>
        <v>4872.8611200000005</v>
      </c>
      <c r="G164" s="271">
        <f t="shared" si="20"/>
        <v>21278.160224000003</v>
      </c>
      <c r="H164" s="232"/>
      <c r="I164" s="232"/>
      <c r="J164" s="232"/>
    </row>
    <row r="165" spans="1:10" s="7" customFormat="1" ht="36" customHeight="1" thickBot="1">
      <c r="A165" s="42">
        <v>131</v>
      </c>
      <c r="B165" s="64" t="s">
        <v>167</v>
      </c>
      <c r="C165" s="54" t="s">
        <v>243</v>
      </c>
      <c r="D165" s="58" t="s">
        <v>36</v>
      </c>
      <c r="E165" s="271">
        <v>2639.75</v>
      </c>
      <c r="F165" s="271">
        <f t="shared" si="19"/>
        <v>126.708</v>
      </c>
      <c r="G165" s="271">
        <f t="shared" si="20"/>
        <v>553.29160000000002</v>
      </c>
      <c r="H165" s="232"/>
      <c r="I165" s="232"/>
      <c r="J165" s="232"/>
    </row>
    <row r="166" spans="1:10" s="7" customFormat="1" ht="39" customHeight="1" thickBot="1">
      <c r="A166" s="323" t="s">
        <v>228</v>
      </c>
      <c r="B166" s="324"/>
      <c r="C166" s="324"/>
      <c r="D166" s="324"/>
      <c r="E166" s="325"/>
      <c r="F166" s="288"/>
      <c r="G166" s="288"/>
      <c r="H166" s="232"/>
      <c r="I166" s="232"/>
      <c r="J166" s="232"/>
    </row>
    <row r="167" spans="1:10" s="7" customFormat="1" ht="30.75" customHeight="1">
      <c r="A167" s="55" t="s">
        <v>281</v>
      </c>
      <c r="B167" s="22" t="s">
        <v>66</v>
      </c>
      <c r="C167" s="44" t="s">
        <v>67</v>
      </c>
      <c r="D167" s="18" t="s">
        <v>36</v>
      </c>
      <c r="E167" s="272">
        <v>34893.230000000003</v>
      </c>
      <c r="F167" s="271">
        <f t="shared" ref="F167:F169" si="21">E167*0.048</f>
        <v>1674.8750400000001</v>
      </c>
      <c r="G167" s="271">
        <f t="shared" ref="G167:G169" si="22">(E167+F167)*0.2</f>
        <v>7313.621008000001</v>
      </c>
      <c r="H167" s="232"/>
      <c r="I167" s="232"/>
      <c r="J167" s="232"/>
    </row>
    <row r="168" spans="1:10" s="7" customFormat="1" ht="30.75" customHeight="1">
      <c r="A168" s="55" t="s">
        <v>247</v>
      </c>
      <c r="B168" s="21" t="s">
        <v>165</v>
      </c>
      <c r="C168" s="13" t="s">
        <v>164</v>
      </c>
      <c r="D168" s="18" t="s">
        <v>36</v>
      </c>
      <c r="E168" s="271">
        <v>17319.849999999999</v>
      </c>
      <c r="F168" s="271">
        <f t="shared" si="21"/>
        <v>831.3528</v>
      </c>
      <c r="G168" s="271">
        <f t="shared" si="22"/>
        <v>3630.2405600000002</v>
      </c>
      <c r="H168" s="232"/>
      <c r="I168" s="232"/>
      <c r="J168" s="232"/>
    </row>
    <row r="169" spans="1:10" s="7" customFormat="1" ht="30.75" customHeight="1" thickBot="1">
      <c r="A169" s="68" t="s">
        <v>248</v>
      </c>
      <c r="B169" s="64" t="s">
        <v>68</v>
      </c>
      <c r="C169" s="54" t="s">
        <v>69</v>
      </c>
      <c r="D169" s="58" t="s">
        <v>36</v>
      </c>
      <c r="E169" s="271">
        <v>15539.17</v>
      </c>
      <c r="F169" s="271">
        <f t="shared" si="21"/>
        <v>745.88016000000005</v>
      </c>
      <c r="G169" s="271">
        <f t="shared" si="22"/>
        <v>3257.0100320000001</v>
      </c>
      <c r="H169" s="232"/>
      <c r="I169" s="232"/>
      <c r="J169" s="232"/>
    </row>
    <row r="170" spans="1:10" s="7" customFormat="1" ht="36" customHeight="1" thickBot="1">
      <c r="A170" s="326" t="s">
        <v>231</v>
      </c>
      <c r="B170" s="327"/>
      <c r="C170" s="327"/>
      <c r="D170" s="327"/>
      <c r="E170" s="328"/>
      <c r="F170" s="289"/>
      <c r="G170" s="289"/>
      <c r="H170" s="232"/>
      <c r="I170" s="232"/>
      <c r="J170" s="232"/>
    </row>
    <row r="171" spans="1:10" s="7" customFormat="1" ht="42" customHeight="1">
      <c r="A171" s="55" t="s">
        <v>249</v>
      </c>
      <c r="B171" s="65">
        <v>3412100301</v>
      </c>
      <c r="C171" s="44" t="s">
        <v>210</v>
      </c>
      <c r="D171" s="18" t="s">
        <v>36</v>
      </c>
      <c r="E171" s="272">
        <v>104473.54</v>
      </c>
      <c r="F171" s="271">
        <f t="shared" ref="F171:F188" si="23">E171*0.048</f>
        <v>5014.7299199999998</v>
      </c>
      <c r="G171" s="271">
        <f t="shared" ref="G171:G188" si="24">(E171+F171)*0.2</f>
        <v>21897.653984</v>
      </c>
      <c r="H171" s="232"/>
      <c r="I171" s="232"/>
      <c r="J171" s="232"/>
    </row>
    <row r="172" spans="1:10" s="7" customFormat="1" ht="42" customHeight="1">
      <c r="A172" s="55" t="s">
        <v>250</v>
      </c>
      <c r="B172" s="53">
        <v>3412100303</v>
      </c>
      <c r="C172" s="13" t="s">
        <v>211</v>
      </c>
      <c r="D172" s="18" t="s">
        <v>36</v>
      </c>
      <c r="E172" s="272">
        <v>107872.42</v>
      </c>
      <c r="F172" s="271">
        <f t="shared" si="23"/>
        <v>5177.8761599999998</v>
      </c>
      <c r="G172" s="271">
        <f t="shared" si="24"/>
        <v>22610.059232</v>
      </c>
      <c r="H172" s="232"/>
      <c r="I172" s="232"/>
      <c r="J172" s="232"/>
    </row>
    <row r="173" spans="1:10" s="7" customFormat="1" ht="42" customHeight="1">
      <c r="A173" s="55" t="s">
        <v>251</v>
      </c>
      <c r="B173" s="43">
        <v>3412100264</v>
      </c>
      <c r="C173" s="13" t="s">
        <v>212</v>
      </c>
      <c r="D173" s="18" t="s">
        <v>36</v>
      </c>
      <c r="E173" s="271">
        <v>161931.98000000001</v>
      </c>
      <c r="F173" s="271">
        <f t="shared" si="23"/>
        <v>7772.7350400000005</v>
      </c>
      <c r="G173" s="271">
        <f t="shared" si="24"/>
        <v>33940.943008000002</v>
      </c>
      <c r="H173" s="232"/>
      <c r="I173" s="232"/>
      <c r="J173" s="232"/>
    </row>
    <row r="174" spans="1:10" s="7" customFormat="1" ht="42" customHeight="1">
      <c r="A174" s="55" t="s">
        <v>252</v>
      </c>
      <c r="B174" s="19">
        <v>3412100266</v>
      </c>
      <c r="C174" s="13" t="s">
        <v>213</v>
      </c>
      <c r="D174" s="18" t="s">
        <v>36</v>
      </c>
      <c r="E174" s="271">
        <v>183352.14</v>
      </c>
      <c r="F174" s="271">
        <f t="shared" si="23"/>
        <v>8800.90272</v>
      </c>
      <c r="G174" s="271">
        <f t="shared" si="24"/>
        <v>38430.60854400001</v>
      </c>
      <c r="H174" s="232"/>
      <c r="I174" s="232"/>
      <c r="J174" s="232"/>
    </row>
    <row r="175" spans="1:10" s="7" customFormat="1" ht="42" customHeight="1">
      <c r="A175" s="55" t="s">
        <v>253</v>
      </c>
      <c r="B175" s="43">
        <v>3412100265</v>
      </c>
      <c r="C175" s="13" t="s">
        <v>214</v>
      </c>
      <c r="D175" s="18" t="s">
        <v>36</v>
      </c>
      <c r="E175" s="271">
        <v>224309.68</v>
      </c>
      <c r="F175" s="271">
        <f t="shared" si="23"/>
        <v>10766.86464</v>
      </c>
      <c r="G175" s="271">
        <f t="shared" si="24"/>
        <v>47015.308927999999</v>
      </c>
      <c r="H175" s="232"/>
      <c r="I175" s="232"/>
      <c r="J175" s="232"/>
    </row>
    <row r="176" spans="1:10" s="7" customFormat="1" ht="42" customHeight="1">
      <c r="A176" s="55" t="s">
        <v>254</v>
      </c>
      <c r="B176" s="19">
        <v>3412100196</v>
      </c>
      <c r="C176" s="13" t="s">
        <v>215</v>
      </c>
      <c r="D176" s="18" t="s">
        <v>36</v>
      </c>
      <c r="E176" s="271">
        <v>160713.13</v>
      </c>
      <c r="F176" s="271">
        <f t="shared" si="23"/>
        <v>7714.2302400000008</v>
      </c>
      <c r="G176" s="271">
        <f t="shared" si="24"/>
        <v>33685.472048000003</v>
      </c>
      <c r="H176" s="232"/>
      <c r="I176" s="232"/>
      <c r="J176" s="232"/>
    </row>
    <row r="177" spans="1:10" s="7" customFormat="1" ht="42" customHeight="1">
      <c r="A177" s="55" t="s">
        <v>255</v>
      </c>
      <c r="B177" s="43">
        <v>3412100195</v>
      </c>
      <c r="C177" s="13" t="s">
        <v>216</v>
      </c>
      <c r="D177" s="18" t="s">
        <v>36</v>
      </c>
      <c r="E177" s="271">
        <v>152852.32999999999</v>
      </c>
      <c r="F177" s="271">
        <f t="shared" si="23"/>
        <v>7336.9118399999998</v>
      </c>
      <c r="G177" s="271">
        <f t="shared" si="24"/>
        <v>32037.848367999995</v>
      </c>
      <c r="H177" s="232"/>
      <c r="I177" s="232"/>
      <c r="J177" s="232"/>
    </row>
    <row r="178" spans="1:10" s="7" customFormat="1" ht="42" customHeight="1">
      <c r="A178" s="55" t="s">
        <v>256</v>
      </c>
      <c r="B178" s="19">
        <v>3412100258</v>
      </c>
      <c r="C178" s="13" t="s">
        <v>217</v>
      </c>
      <c r="D178" s="18" t="s">
        <v>36</v>
      </c>
      <c r="E178" s="271">
        <v>172734.58</v>
      </c>
      <c r="F178" s="271">
        <f t="shared" si="23"/>
        <v>8291.2598399999988</v>
      </c>
      <c r="G178" s="271">
        <f t="shared" si="24"/>
        <v>36205.167967999994</v>
      </c>
      <c r="H178" s="232"/>
      <c r="I178" s="232"/>
      <c r="J178" s="232"/>
    </row>
    <row r="179" spans="1:10" s="7" customFormat="1" ht="42" customHeight="1">
      <c r="A179" s="55" t="s">
        <v>257</v>
      </c>
      <c r="B179" s="43">
        <v>3412100257</v>
      </c>
      <c r="C179" s="13" t="s">
        <v>218</v>
      </c>
      <c r="D179" s="18" t="s">
        <v>36</v>
      </c>
      <c r="E179" s="271">
        <v>169498.84</v>
      </c>
      <c r="F179" s="271">
        <f t="shared" si="23"/>
        <v>8135.9443199999996</v>
      </c>
      <c r="G179" s="271">
        <f t="shared" si="24"/>
        <v>35526.956864</v>
      </c>
      <c r="H179" s="232"/>
      <c r="I179" s="232"/>
      <c r="J179" s="232"/>
    </row>
    <row r="180" spans="1:10" s="7" customFormat="1" ht="42" customHeight="1">
      <c r="A180" s="55" t="s">
        <v>258</v>
      </c>
      <c r="B180" s="19">
        <v>3412100260</v>
      </c>
      <c r="C180" s="13" t="s">
        <v>219</v>
      </c>
      <c r="D180" s="18" t="s">
        <v>36</v>
      </c>
      <c r="E180" s="271">
        <v>463599.94</v>
      </c>
      <c r="F180" s="271">
        <f t="shared" si="23"/>
        <v>22252.797119999999</v>
      </c>
      <c r="G180" s="271">
        <f t="shared" si="24"/>
        <v>97170.547424000004</v>
      </c>
      <c r="H180" s="232"/>
      <c r="I180" s="232"/>
      <c r="J180" s="232"/>
    </row>
    <row r="181" spans="1:10" s="7" customFormat="1" ht="42" customHeight="1">
      <c r="A181" s="55" t="s">
        <v>259</v>
      </c>
      <c r="B181" s="43">
        <v>3412100259</v>
      </c>
      <c r="C181" s="13" t="s">
        <v>220</v>
      </c>
      <c r="D181" s="18" t="s">
        <v>36</v>
      </c>
      <c r="E181" s="271">
        <v>583669.09</v>
      </c>
      <c r="F181" s="271">
        <f t="shared" si="23"/>
        <v>28016.116319999997</v>
      </c>
      <c r="G181" s="271">
        <f t="shared" si="24"/>
        <v>122337.041264</v>
      </c>
      <c r="H181" s="232"/>
      <c r="I181" s="232"/>
      <c r="J181" s="232"/>
    </row>
    <row r="182" spans="1:10" s="7" customFormat="1" ht="42" customHeight="1">
      <c r="A182" s="55" t="s">
        <v>260</v>
      </c>
      <c r="B182" s="19">
        <v>3412100193</v>
      </c>
      <c r="C182" s="13" t="s">
        <v>221</v>
      </c>
      <c r="D182" s="18" t="s">
        <v>36</v>
      </c>
      <c r="E182" s="271">
        <v>755875.1</v>
      </c>
      <c r="F182" s="271">
        <f t="shared" si="23"/>
        <v>36282.004800000002</v>
      </c>
      <c r="G182" s="271">
        <f t="shared" si="24"/>
        <v>158431.42096000002</v>
      </c>
      <c r="H182" s="232"/>
      <c r="I182" s="232"/>
      <c r="J182" s="232"/>
    </row>
    <row r="183" spans="1:10" s="1" customFormat="1" ht="42" customHeight="1">
      <c r="A183" s="55" t="s">
        <v>261</v>
      </c>
      <c r="B183" s="43">
        <v>3412100261</v>
      </c>
      <c r="C183" s="13" t="s">
        <v>222</v>
      </c>
      <c r="D183" s="18" t="s">
        <v>36</v>
      </c>
      <c r="E183" s="271">
        <v>984008.36</v>
      </c>
      <c r="F183" s="271">
        <f t="shared" si="23"/>
        <v>47232.401279999998</v>
      </c>
      <c r="G183" s="271">
        <f t="shared" si="24"/>
        <v>206248.152256</v>
      </c>
    </row>
    <row r="184" spans="1:10" s="1" customFormat="1" ht="34.5" customHeight="1">
      <c r="A184" s="55" t="s">
        <v>262</v>
      </c>
      <c r="B184" s="21" t="s">
        <v>81</v>
      </c>
      <c r="C184" s="13" t="s">
        <v>82</v>
      </c>
      <c r="D184" s="18" t="s">
        <v>36</v>
      </c>
      <c r="E184" s="271">
        <v>3210.24</v>
      </c>
      <c r="F184" s="271">
        <f t="shared" si="23"/>
        <v>154.09152</v>
      </c>
      <c r="G184" s="271">
        <f t="shared" si="24"/>
        <v>672.86630400000001</v>
      </c>
    </row>
    <row r="185" spans="1:10" s="1" customFormat="1" ht="42" customHeight="1">
      <c r="A185" s="55" t="s">
        <v>263</v>
      </c>
      <c r="B185" s="21" t="s">
        <v>83</v>
      </c>
      <c r="C185" s="13" t="s">
        <v>84</v>
      </c>
      <c r="D185" s="18" t="s">
        <v>36</v>
      </c>
      <c r="E185" s="271">
        <v>4249.21</v>
      </c>
      <c r="F185" s="271">
        <f t="shared" si="23"/>
        <v>203.96208000000001</v>
      </c>
      <c r="G185" s="271">
        <f t="shared" si="24"/>
        <v>890.6344160000001</v>
      </c>
    </row>
    <row r="186" spans="1:10" s="1" customFormat="1" ht="42" customHeight="1">
      <c r="A186" s="55" t="s">
        <v>264</v>
      </c>
      <c r="B186" s="21" t="s">
        <v>85</v>
      </c>
      <c r="C186" s="13" t="s">
        <v>86</v>
      </c>
      <c r="D186" s="18" t="s">
        <v>36</v>
      </c>
      <c r="E186" s="271">
        <v>4692.55</v>
      </c>
      <c r="F186" s="271">
        <f t="shared" si="23"/>
        <v>225.2424</v>
      </c>
      <c r="G186" s="271">
        <f t="shared" si="24"/>
        <v>983.55848000000015</v>
      </c>
    </row>
    <row r="187" spans="1:10" s="1" customFormat="1" ht="42" customHeight="1">
      <c r="A187" s="55" t="s">
        <v>265</v>
      </c>
      <c r="B187" s="21" t="s">
        <v>87</v>
      </c>
      <c r="C187" s="13" t="s">
        <v>88</v>
      </c>
      <c r="D187" s="18" t="s">
        <v>36</v>
      </c>
      <c r="E187" s="271">
        <v>1711.08</v>
      </c>
      <c r="F187" s="271">
        <f t="shared" si="23"/>
        <v>82.131839999999997</v>
      </c>
      <c r="G187" s="271">
        <f t="shared" si="24"/>
        <v>358.64236800000003</v>
      </c>
    </row>
    <row r="188" spans="1:10" s="1" customFormat="1" ht="27" customHeight="1" thickBot="1">
      <c r="A188" s="55" t="s">
        <v>266</v>
      </c>
      <c r="B188" s="64" t="s">
        <v>89</v>
      </c>
      <c r="C188" s="54" t="s">
        <v>90</v>
      </c>
      <c r="D188" s="58" t="s">
        <v>36</v>
      </c>
      <c r="E188" s="271">
        <v>2190.88</v>
      </c>
      <c r="F188" s="271">
        <f t="shared" si="23"/>
        <v>105.16224000000001</v>
      </c>
      <c r="G188" s="271">
        <f t="shared" si="24"/>
        <v>459.20844800000009</v>
      </c>
    </row>
    <row r="189" spans="1:10" s="1" customFormat="1" ht="35.25" customHeight="1" thickBot="1">
      <c r="A189" s="323" t="s">
        <v>232</v>
      </c>
      <c r="B189" s="324"/>
      <c r="C189" s="324"/>
      <c r="D189" s="324"/>
      <c r="E189" s="325"/>
      <c r="F189" s="288"/>
      <c r="G189" s="288"/>
    </row>
    <row r="190" spans="1:10" s="1" customFormat="1" ht="33" customHeight="1">
      <c r="A190" s="55" t="s">
        <v>267</v>
      </c>
      <c r="B190" s="22">
        <v>3185350242</v>
      </c>
      <c r="C190" s="44" t="s">
        <v>72</v>
      </c>
      <c r="D190" s="18" t="s">
        <v>36</v>
      </c>
      <c r="E190" s="273">
        <v>184739.86</v>
      </c>
      <c r="F190" s="271">
        <f t="shared" ref="F190:F197" si="25">E190*0.048</f>
        <v>8867.5132799999992</v>
      </c>
      <c r="G190" s="271">
        <f t="shared" ref="G190:G197" si="26">(E190+F190)*0.2</f>
        <v>38721.474655999999</v>
      </c>
    </row>
    <row r="191" spans="1:10" s="1" customFormat="1" ht="23.25" customHeight="1">
      <c r="A191" s="55" t="s">
        <v>284</v>
      </c>
      <c r="B191" s="21" t="s">
        <v>166</v>
      </c>
      <c r="C191" s="13" t="s">
        <v>233</v>
      </c>
      <c r="D191" s="18" t="s">
        <v>36</v>
      </c>
      <c r="E191" s="274">
        <v>52207.63</v>
      </c>
      <c r="F191" s="271">
        <f t="shared" si="25"/>
        <v>2505.9662399999997</v>
      </c>
      <c r="G191" s="271">
        <f t="shared" si="26"/>
        <v>10942.719248000001</v>
      </c>
    </row>
    <row r="192" spans="1:10" s="1" customFormat="1" ht="50.25" customHeight="1">
      <c r="A192" s="55" t="s">
        <v>289</v>
      </c>
      <c r="B192" s="21">
        <v>3414990167</v>
      </c>
      <c r="C192" s="48" t="s">
        <v>73</v>
      </c>
      <c r="D192" s="18" t="s">
        <v>36</v>
      </c>
      <c r="E192" s="274">
        <v>39553.14</v>
      </c>
      <c r="F192" s="271">
        <f t="shared" si="25"/>
        <v>1898.55072</v>
      </c>
      <c r="G192" s="271">
        <f t="shared" si="26"/>
        <v>8290.3381439999994</v>
      </c>
    </row>
    <row r="193" spans="1:10" s="1" customFormat="1" ht="29.25" customHeight="1">
      <c r="A193" s="55" t="s">
        <v>290</v>
      </c>
      <c r="B193" s="21"/>
      <c r="C193" s="13" t="s">
        <v>80</v>
      </c>
      <c r="D193" s="18"/>
      <c r="E193" s="274"/>
      <c r="F193" s="271">
        <f t="shared" si="25"/>
        <v>0</v>
      </c>
      <c r="G193" s="271">
        <f t="shared" si="26"/>
        <v>0</v>
      </c>
    </row>
    <row r="194" spans="1:10" s="1" customFormat="1" ht="21.75" customHeight="1">
      <c r="A194" s="55" t="s">
        <v>416</v>
      </c>
      <c r="B194" s="19">
        <v>3185350354</v>
      </c>
      <c r="C194" s="13" t="s">
        <v>234</v>
      </c>
      <c r="D194" s="18" t="s">
        <v>36</v>
      </c>
      <c r="E194" s="274">
        <v>31023.09</v>
      </c>
      <c r="F194" s="271">
        <f t="shared" si="25"/>
        <v>1489.10832</v>
      </c>
      <c r="G194" s="271">
        <f t="shared" si="26"/>
        <v>6502.4396640000004</v>
      </c>
    </row>
    <row r="195" spans="1:10" s="1" customFormat="1" ht="22.5" customHeight="1">
      <c r="A195" s="55" t="s">
        <v>417</v>
      </c>
      <c r="B195" s="21">
        <v>3185350350</v>
      </c>
      <c r="C195" s="13" t="s">
        <v>235</v>
      </c>
      <c r="D195" s="18" t="s">
        <v>36</v>
      </c>
      <c r="E195" s="274">
        <v>255324.99</v>
      </c>
      <c r="F195" s="271">
        <f t="shared" si="25"/>
        <v>12255.59952</v>
      </c>
      <c r="G195" s="271">
        <f t="shared" si="26"/>
        <v>53516.117903999999</v>
      </c>
    </row>
    <row r="196" spans="1:10" s="1" customFormat="1" ht="22.5" customHeight="1">
      <c r="A196" s="55" t="s">
        <v>421</v>
      </c>
      <c r="B196" s="21" t="s">
        <v>269</v>
      </c>
      <c r="C196" s="13" t="s">
        <v>271</v>
      </c>
      <c r="D196" s="18" t="s">
        <v>36</v>
      </c>
      <c r="E196" s="274">
        <v>37972.300000000003</v>
      </c>
      <c r="F196" s="271">
        <f t="shared" si="25"/>
        <v>1822.6704000000002</v>
      </c>
      <c r="G196" s="271">
        <f t="shared" si="26"/>
        <v>7958.9940800000013</v>
      </c>
    </row>
    <row r="197" spans="1:10" s="1" customFormat="1" ht="22.5" customHeight="1">
      <c r="A197" s="55" t="s">
        <v>426</v>
      </c>
      <c r="B197" s="21" t="s">
        <v>270</v>
      </c>
      <c r="C197" s="13" t="s">
        <v>413</v>
      </c>
      <c r="D197" s="18" t="s">
        <v>36</v>
      </c>
      <c r="E197" s="274">
        <v>28110.42</v>
      </c>
      <c r="F197" s="271">
        <f t="shared" si="25"/>
        <v>1349.30016</v>
      </c>
      <c r="G197" s="271">
        <f t="shared" si="26"/>
        <v>5891.9440319999994</v>
      </c>
    </row>
    <row r="198" spans="1:10" s="1" customFormat="1" ht="36.75" customHeight="1" thickBot="1">
      <c r="A198" s="55" t="s">
        <v>427</v>
      </c>
      <c r="B198" s="69">
        <v>3185333027</v>
      </c>
      <c r="C198" s="54" t="s">
        <v>76</v>
      </c>
      <c r="D198" s="58" t="s">
        <v>36</v>
      </c>
      <c r="E198" s="268" t="s">
        <v>159</v>
      </c>
      <c r="F198" s="290"/>
      <c r="G198" s="290"/>
    </row>
    <row r="199" spans="1:10" s="1" customFormat="1" ht="35.25" customHeight="1" thickBot="1">
      <c r="A199" s="329" t="s">
        <v>236</v>
      </c>
      <c r="B199" s="330"/>
      <c r="C199" s="330"/>
      <c r="D199" s="330"/>
      <c r="E199" s="331"/>
      <c r="F199" s="291"/>
      <c r="G199" s="291"/>
    </row>
    <row r="200" spans="1:10" s="1" customFormat="1" ht="41.25" customHeight="1">
      <c r="A200" s="43">
        <v>162</v>
      </c>
      <c r="B200" s="43">
        <v>4521600029</v>
      </c>
      <c r="C200" s="44" t="s">
        <v>238</v>
      </c>
      <c r="D200" s="18" t="s">
        <v>36</v>
      </c>
      <c r="E200" s="269" t="s">
        <v>159</v>
      </c>
      <c r="F200" s="290"/>
      <c r="G200" s="290"/>
    </row>
    <row r="201" spans="1:10" s="1" customFormat="1" ht="44.25" customHeight="1">
      <c r="A201" s="19">
        <v>163</v>
      </c>
      <c r="B201" s="19">
        <v>4521600027</v>
      </c>
      <c r="C201" s="13" t="s">
        <v>239</v>
      </c>
      <c r="D201" s="20" t="s">
        <v>36</v>
      </c>
      <c r="E201" s="269" t="s">
        <v>159</v>
      </c>
      <c r="F201" s="290"/>
      <c r="G201" s="290"/>
    </row>
    <row r="202" spans="1:10" s="1" customFormat="1" ht="30.75" customHeight="1">
      <c r="A202" s="43">
        <v>164</v>
      </c>
      <c r="B202" s="19">
        <v>4521600021</v>
      </c>
      <c r="C202" s="13" t="s">
        <v>240</v>
      </c>
      <c r="D202" s="20" t="s">
        <v>36</v>
      </c>
      <c r="E202" s="269" t="s">
        <v>159</v>
      </c>
      <c r="F202" s="290"/>
      <c r="G202" s="290"/>
    </row>
    <row r="203" spans="1:10" s="1" customFormat="1" ht="24.75" customHeight="1">
      <c r="A203" s="19">
        <v>165</v>
      </c>
      <c r="B203" s="19">
        <v>4521600004</v>
      </c>
      <c r="C203" s="13" t="s">
        <v>158</v>
      </c>
      <c r="D203" s="20" t="s">
        <v>36</v>
      </c>
      <c r="E203" s="270" t="s">
        <v>159</v>
      </c>
      <c r="F203" s="290"/>
      <c r="G203" s="290"/>
    </row>
    <row r="204" spans="1:10" s="8" customFormat="1" ht="27.75" customHeight="1">
      <c r="A204" s="24"/>
      <c r="C204" s="251"/>
      <c r="E204" s="38"/>
      <c r="F204" s="38"/>
      <c r="G204" s="38"/>
      <c r="H204" s="4"/>
      <c r="I204" s="4"/>
      <c r="J204" s="4"/>
    </row>
    <row r="205" spans="1:10" ht="16.5" customHeight="1">
      <c r="C205" s="252"/>
      <c r="D205" s="9"/>
      <c r="E205" s="39"/>
      <c r="F205" s="39"/>
      <c r="G205" s="39"/>
    </row>
    <row r="206" spans="1:10" ht="21.75" customHeight="1">
      <c r="B206" s="296" t="s">
        <v>430</v>
      </c>
      <c r="C206" s="297"/>
      <c r="D206" s="298"/>
      <c r="E206" s="333" t="s">
        <v>431</v>
      </c>
      <c r="F206" s="333"/>
      <c r="G206" s="333"/>
      <c r="H206" s="333"/>
      <c r="I206" s="300"/>
      <c r="J206" s="300"/>
    </row>
    <row r="207" spans="1:10" ht="14.25" customHeight="1">
      <c r="B207" s="299"/>
      <c r="C207" s="301"/>
      <c r="D207" s="298"/>
      <c r="E207" s="300"/>
      <c r="F207" s="300"/>
      <c r="G207" s="300"/>
      <c r="H207" s="302"/>
      <c r="I207" s="300"/>
      <c r="J207" s="300"/>
    </row>
    <row r="208" spans="1:10" ht="24" customHeight="1">
      <c r="B208" s="333" t="s">
        <v>160</v>
      </c>
      <c r="C208" s="333"/>
      <c r="D208" s="333"/>
      <c r="E208" s="333" t="s">
        <v>432</v>
      </c>
      <c r="F208" s="333"/>
      <c r="G208" s="333"/>
      <c r="H208" s="333"/>
      <c r="I208" s="296"/>
      <c r="J208" s="296"/>
    </row>
    <row r="209" spans="2:10" ht="20.25">
      <c r="B209" s="303"/>
      <c r="C209" s="303"/>
      <c r="D209" s="304"/>
      <c r="E209" s="303"/>
      <c r="F209" s="303"/>
      <c r="G209" s="303"/>
      <c r="H209" s="305"/>
      <c r="I209" s="296"/>
      <c r="J209" s="296"/>
    </row>
    <row r="210" spans="2:10" ht="21.75" customHeight="1">
      <c r="B210" s="333" t="s">
        <v>433</v>
      </c>
      <c r="C210" s="333"/>
      <c r="D210" s="333"/>
      <c r="E210" s="333" t="s">
        <v>434</v>
      </c>
      <c r="F210" s="333"/>
      <c r="G210" s="333"/>
      <c r="H210" s="333"/>
      <c r="I210" s="296"/>
      <c r="J210" s="296"/>
    </row>
    <row r="211" spans="2:10" ht="16.5" customHeight="1">
      <c r="B211" s="303"/>
      <c r="C211" s="303"/>
      <c r="D211" s="303"/>
      <c r="E211" s="303"/>
      <c r="F211" s="303"/>
      <c r="G211" s="303"/>
      <c r="H211" s="305"/>
      <c r="I211" s="296"/>
      <c r="J211" s="296"/>
    </row>
    <row r="212" spans="2:10" ht="21.75" customHeight="1">
      <c r="B212" s="332" t="s">
        <v>435</v>
      </c>
      <c r="C212" s="332"/>
      <c r="D212" s="332"/>
      <c r="E212" s="333" t="s">
        <v>436</v>
      </c>
      <c r="F212" s="333"/>
      <c r="G212" s="333"/>
      <c r="H212" s="333"/>
      <c r="I212" s="296"/>
      <c r="J212" s="296"/>
    </row>
    <row r="213" spans="2:10" ht="15.75" customHeight="1">
      <c r="B213" s="306"/>
      <c r="C213" s="306"/>
      <c r="D213" s="306"/>
      <c r="E213" s="306"/>
      <c r="F213" s="306"/>
      <c r="G213" s="306"/>
      <c r="H213" s="307"/>
      <c r="I213" s="306"/>
      <c r="J213" s="306"/>
    </row>
    <row r="214" spans="2:10" ht="21.75" customHeight="1">
      <c r="B214" s="332" t="s">
        <v>437</v>
      </c>
      <c r="C214" s="332"/>
      <c r="D214" s="332"/>
      <c r="E214" s="333" t="s">
        <v>438</v>
      </c>
      <c r="F214" s="333"/>
      <c r="G214" s="333"/>
      <c r="H214" s="333"/>
      <c r="I214" s="296"/>
      <c r="J214" s="296"/>
    </row>
    <row r="220" spans="2:10">
      <c r="C220" s="253"/>
      <c r="E220" s="41"/>
      <c r="F220" s="41"/>
      <c r="G220" s="41"/>
    </row>
  </sheetData>
  <autoFilter ref="A12:E12"/>
  <mergeCells count="19">
    <mergeCell ref="B214:D214"/>
    <mergeCell ref="E206:H206"/>
    <mergeCell ref="E208:H208"/>
    <mergeCell ref="E210:H210"/>
    <mergeCell ref="E212:H212"/>
    <mergeCell ref="E214:H214"/>
    <mergeCell ref="B208:D208"/>
    <mergeCell ref="B210:D210"/>
    <mergeCell ref="B212:D212"/>
    <mergeCell ref="A121:E121"/>
    <mergeCell ref="A166:E166"/>
    <mergeCell ref="A170:E170"/>
    <mergeCell ref="A189:E189"/>
    <mergeCell ref="A199:E199"/>
    <mergeCell ref="A14:E14"/>
    <mergeCell ref="A114:E114"/>
    <mergeCell ref="A7:E7"/>
    <mergeCell ref="A8:E8"/>
    <mergeCell ref="A9:E9"/>
  </mergeCells>
  <phoneticPr fontId="19" type="noConversion"/>
  <pageMargins left="0.28135416666666668" right="0" top="0.19685039370078741" bottom="0.19685039370078741" header="0.51181102362204722" footer="0.51181102362204722"/>
  <pageSetup paperSize="9" scale="6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7"/>
  <sheetViews>
    <sheetView topLeftCell="A10" workbookViewId="0">
      <selection activeCell="L22" sqref="L22"/>
    </sheetView>
  </sheetViews>
  <sheetFormatPr defaultRowHeight="12.75"/>
  <cols>
    <col min="1" max="1" width="30.28515625" customWidth="1"/>
    <col min="2" max="2" width="16.7109375" customWidth="1"/>
    <col min="3" max="3" width="14.85546875" customWidth="1"/>
    <col min="5" max="5" width="12.28515625" customWidth="1"/>
    <col min="6" max="6" width="11.28515625" customWidth="1"/>
    <col min="7" max="8" width="14.28515625" customWidth="1"/>
    <col min="9" max="9" width="3.28515625" customWidth="1"/>
  </cols>
  <sheetData>
    <row r="1" spans="1:9" ht="15.75">
      <c r="A1" s="70"/>
      <c r="B1" s="70"/>
      <c r="C1" s="70"/>
      <c r="D1" s="70"/>
      <c r="E1" s="71" t="s">
        <v>293</v>
      </c>
      <c r="F1" s="70"/>
      <c r="G1" s="70"/>
      <c r="H1" s="72"/>
      <c r="I1" s="70"/>
    </row>
    <row r="2" spans="1:9" ht="15">
      <c r="A2" s="70"/>
      <c r="B2" s="70"/>
      <c r="C2" s="70"/>
      <c r="D2" s="70"/>
      <c r="E2" s="73" t="s">
        <v>294</v>
      </c>
      <c r="F2" s="73"/>
      <c r="G2" s="70"/>
      <c r="H2" s="72"/>
      <c r="I2" s="70"/>
    </row>
    <row r="3" spans="1:9" ht="15">
      <c r="A3" s="70"/>
      <c r="B3" s="70"/>
      <c r="C3" s="70"/>
      <c r="D3" s="70"/>
      <c r="E3" s="73" t="s">
        <v>295</v>
      </c>
      <c r="F3" s="73"/>
      <c r="G3" s="70"/>
      <c r="H3" s="72"/>
      <c r="I3" s="70"/>
    </row>
    <row r="4" spans="1:9" ht="15">
      <c r="A4" s="70"/>
      <c r="B4" s="70"/>
      <c r="C4" s="70"/>
      <c r="D4" s="70"/>
      <c r="E4" s="73"/>
      <c r="F4" s="73"/>
      <c r="G4" s="70"/>
      <c r="H4" s="72"/>
      <c r="I4" s="70"/>
    </row>
    <row r="5" spans="1:9" ht="15">
      <c r="A5" s="70"/>
      <c r="B5" s="70"/>
      <c r="C5" s="70"/>
      <c r="D5" s="70"/>
      <c r="E5" s="74"/>
      <c r="F5" s="75" t="s">
        <v>296</v>
      </c>
      <c r="G5" s="70"/>
      <c r="H5" s="76"/>
      <c r="I5" s="70"/>
    </row>
    <row r="6" spans="1:9" ht="15">
      <c r="A6" s="70"/>
      <c r="B6" s="70"/>
      <c r="C6" s="70"/>
      <c r="D6" s="70"/>
      <c r="E6" s="77"/>
      <c r="F6" s="77"/>
      <c r="G6" s="70"/>
      <c r="H6" s="72"/>
      <c r="I6" s="70"/>
    </row>
    <row r="7" spans="1:9" ht="15">
      <c r="A7" s="70"/>
      <c r="B7" s="70"/>
      <c r="C7" s="70"/>
      <c r="D7" s="70"/>
      <c r="E7" s="74"/>
      <c r="F7" s="78" t="s">
        <v>297</v>
      </c>
      <c r="G7" s="70"/>
      <c r="H7" s="72"/>
      <c r="I7" s="70"/>
    </row>
    <row r="8" spans="1:9" ht="15">
      <c r="A8" s="79"/>
      <c r="B8" s="79"/>
      <c r="C8" s="80"/>
      <c r="D8" s="81"/>
      <c r="E8" s="82"/>
      <c r="F8" s="83"/>
    </row>
    <row r="9" spans="1:9">
      <c r="A9" s="79"/>
      <c r="B9" s="79"/>
      <c r="C9" s="80"/>
      <c r="D9" s="79"/>
      <c r="E9" s="79"/>
      <c r="F9" s="84"/>
    </row>
    <row r="10" spans="1:9" ht="15">
      <c r="A10" s="335" t="s">
        <v>298</v>
      </c>
      <c r="B10" s="335"/>
      <c r="C10" s="335"/>
      <c r="D10" s="335"/>
      <c r="E10" s="335"/>
      <c r="F10" s="335"/>
      <c r="G10" s="335"/>
      <c r="H10" s="335"/>
    </row>
    <row r="11" spans="1:9" ht="15">
      <c r="A11" s="335" t="s">
        <v>299</v>
      </c>
      <c r="B11" s="335"/>
      <c r="C11" s="335"/>
      <c r="D11" s="335"/>
      <c r="E11" s="335"/>
      <c r="F11" s="335"/>
      <c r="G11" s="335"/>
      <c r="H11" s="335"/>
      <c r="I11" s="85"/>
    </row>
    <row r="12" spans="1:9" ht="15">
      <c r="A12" s="335" t="s">
        <v>300</v>
      </c>
      <c r="B12" s="335"/>
      <c r="C12" s="335"/>
      <c r="D12" s="335"/>
      <c r="E12" s="335"/>
      <c r="F12" s="335"/>
      <c r="G12" s="335"/>
      <c r="H12" s="335"/>
      <c r="I12" s="85"/>
    </row>
    <row r="13" spans="1:9" ht="13.5" thickBot="1">
      <c r="A13" s="85"/>
      <c r="B13" s="85"/>
      <c r="C13" s="86"/>
      <c r="D13" s="85"/>
      <c r="E13" s="85"/>
      <c r="F13" s="87"/>
      <c r="G13" s="85"/>
      <c r="H13" s="85"/>
      <c r="I13" s="85"/>
    </row>
    <row r="14" spans="1:9" ht="32.25" thickBot="1">
      <c r="A14" s="88" t="s">
        <v>301</v>
      </c>
      <c r="B14" s="89" t="s">
        <v>302</v>
      </c>
      <c r="C14" s="89" t="s">
        <v>303</v>
      </c>
      <c r="D14" s="89" t="s">
        <v>304</v>
      </c>
      <c r="E14" s="89" t="s">
        <v>305</v>
      </c>
      <c r="F14" s="90" t="s">
        <v>306</v>
      </c>
      <c r="G14" s="91" t="s">
        <v>307</v>
      </c>
      <c r="H14" s="91" t="s">
        <v>308</v>
      </c>
    </row>
    <row r="15" spans="1:9" ht="15.75" thickBot="1">
      <c r="A15" s="92">
        <v>1</v>
      </c>
      <c r="B15" s="93">
        <v>2</v>
      </c>
      <c r="C15" s="92">
        <v>3</v>
      </c>
      <c r="D15" s="93">
        <v>4</v>
      </c>
      <c r="E15" s="92">
        <v>5</v>
      </c>
      <c r="F15" s="94">
        <v>6</v>
      </c>
      <c r="G15" s="95">
        <v>7</v>
      </c>
      <c r="H15" s="95">
        <v>8</v>
      </c>
    </row>
    <row r="16" spans="1:9" ht="15">
      <c r="A16" s="96" t="s">
        <v>309</v>
      </c>
      <c r="B16" s="97"/>
      <c r="C16" s="98"/>
      <c r="D16" s="98"/>
      <c r="E16" s="97"/>
      <c r="F16" s="99"/>
      <c r="G16" s="100"/>
      <c r="H16" s="100"/>
      <c r="I16" s="100"/>
    </row>
    <row r="17" spans="1:9" ht="15">
      <c r="A17" s="101" t="s">
        <v>310</v>
      </c>
      <c r="B17" s="102"/>
      <c r="C17" s="103"/>
      <c r="D17" s="103"/>
      <c r="E17" s="102"/>
      <c r="F17" s="104"/>
      <c r="G17" s="105"/>
      <c r="H17" s="105"/>
      <c r="I17" s="105"/>
    </row>
    <row r="18" spans="1:9" ht="15">
      <c r="A18" s="106" t="s">
        <v>311</v>
      </c>
      <c r="B18" s="106"/>
      <c r="C18" s="107" t="s">
        <v>312</v>
      </c>
      <c r="D18" s="107" t="s">
        <v>313</v>
      </c>
      <c r="E18" s="106"/>
      <c r="F18" s="108" t="s">
        <v>314</v>
      </c>
      <c r="G18" s="109">
        <v>180</v>
      </c>
      <c r="H18" s="109">
        <f>G18*0.001</f>
        <v>0.18</v>
      </c>
      <c r="I18" s="110"/>
    </row>
    <row r="19" spans="1:9" ht="15">
      <c r="A19" s="111" t="s">
        <v>315</v>
      </c>
      <c r="B19" s="106"/>
      <c r="C19" s="107"/>
      <c r="D19" s="107"/>
      <c r="E19" s="106"/>
      <c r="F19" s="112"/>
      <c r="G19" s="109"/>
      <c r="H19" s="109"/>
      <c r="I19" s="113"/>
    </row>
    <row r="20" spans="1:9" ht="15">
      <c r="A20" s="106" t="s">
        <v>316</v>
      </c>
      <c r="B20" s="106"/>
      <c r="C20" s="107" t="s">
        <v>317</v>
      </c>
      <c r="D20" s="107" t="s">
        <v>313</v>
      </c>
      <c r="E20" s="106"/>
      <c r="F20" s="114" t="s">
        <v>318</v>
      </c>
      <c r="G20" s="109">
        <v>146.10183000000001</v>
      </c>
      <c r="H20" s="109">
        <f>G20*0.0001</f>
        <v>1.4610183000000001E-2</v>
      </c>
      <c r="I20" s="113"/>
    </row>
    <row r="21" spans="1:9" ht="15.75" thickBot="1">
      <c r="A21" s="115" t="s">
        <v>319</v>
      </c>
      <c r="B21" s="115"/>
      <c r="C21" s="116" t="s">
        <v>320</v>
      </c>
      <c r="D21" s="116" t="s">
        <v>313</v>
      </c>
      <c r="E21" s="115"/>
      <c r="F21" s="117" t="s">
        <v>321</v>
      </c>
      <c r="G21" s="118">
        <v>153.44922</v>
      </c>
      <c r="H21" s="118">
        <f>G21*0.0002</f>
        <v>3.0689844000000001E-2</v>
      </c>
      <c r="I21" s="113"/>
    </row>
    <row r="22" spans="1:9" ht="15.75">
      <c r="A22" s="119" t="s">
        <v>322</v>
      </c>
      <c r="B22" s="120"/>
      <c r="C22" s="120"/>
      <c r="D22" s="120"/>
      <c r="E22" s="120"/>
      <c r="F22" s="121"/>
      <c r="G22" s="109"/>
      <c r="H22" s="40">
        <f>SUM(H18:H21)</f>
        <v>0.22530002699999999</v>
      </c>
      <c r="I22" s="122"/>
    </row>
    <row r="23" spans="1:9" ht="15">
      <c r="A23" s="123"/>
      <c r="B23" s="124"/>
      <c r="C23" s="125"/>
      <c r="D23" s="125"/>
      <c r="E23" s="124"/>
      <c r="F23" s="112"/>
      <c r="G23" s="109"/>
      <c r="H23" s="109"/>
      <c r="I23" s="113"/>
    </row>
    <row r="24" spans="1:9" ht="15">
      <c r="A24" s="126" t="s">
        <v>323</v>
      </c>
      <c r="B24" s="127"/>
      <c r="C24" s="126"/>
      <c r="D24" s="126"/>
      <c r="E24" s="126"/>
      <c r="F24" s="128"/>
      <c r="G24" s="109"/>
      <c r="H24" s="109"/>
      <c r="I24" s="129"/>
    </row>
    <row r="25" spans="1:9" ht="15.75" thickBot="1">
      <c r="A25" s="130" t="s">
        <v>324</v>
      </c>
      <c r="B25" s="131" t="s">
        <v>325</v>
      </c>
      <c r="C25" s="132" t="s">
        <v>326</v>
      </c>
      <c r="D25" s="132" t="s">
        <v>327</v>
      </c>
      <c r="E25" s="130"/>
      <c r="F25" s="133">
        <v>1.4999999999999999E-2</v>
      </c>
      <c r="G25" s="118">
        <v>1850.85</v>
      </c>
      <c r="H25" s="118">
        <f t="shared" ref="H25:H80" si="0">G25*F25</f>
        <v>27.762749999999997</v>
      </c>
      <c r="I25" s="129"/>
    </row>
    <row r="26" spans="1:9" ht="15.75">
      <c r="A26" s="134" t="s">
        <v>328</v>
      </c>
      <c r="B26" s="135"/>
      <c r="C26" s="136"/>
      <c r="D26" s="137"/>
      <c r="E26" s="135"/>
      <c r="F26" s="138"/>
      <c r="G26" s="139"/>
      <c r="H26" s="140">
        <f>SUM(H25)</f>
        <v>27.762749999999997</v>
      </c>
      <c r="I26" s="113"/>
    </row>
    <row r="27" spans="1:9" ht="15">
      <c r="A27" s="123"/>
      <c r="B27" s="124"/>
      <c r="C27" s="125"/>
      <c r="D27" s="125"/>
      <c r="E27" s="124"/>
      <c r="F27" s="112"/>
      <c r="G27" s="109"/>
      <c r="H27" s="109"/>
      <c r="I27" s="113"/>
    </row>
    <row r="28" spans="1:9" ht="15">
      <c r="A28" s="141" t="s">
        <v>329</v>
      </c>
      <c r="B28" s="142"/>
      <c r="C28" s="143"/>
      <c r="D28" s="144"/>
      <c r="E28" s="145"/>
      <c r="F28" s="146"/>
      <c r="G28" s="109"/>
      <c r="H28" s="109"/>
      <c r="I28" s="147"/>
    </row>
    <row r="29" spans="1:9" ht="15.75" thickBot="1">
      <c r="A29" s="130" t="s">
        <v>330</v>
      </c>
      <c r="B29" s="148" t="s">
        <v>331</v>
      </c>
      <c r="C29" s="131" t="s">
        <v>332</v>
      </c>
      <c r="D29" s="132" t="s">
        <v>327</v>
      </c>
      <c r="E29" s="148"/>
      <c r="F29" s="133">
        <v>2E-3</v>
      </c>
      <c r="G29" s="118">
        <v>361.2</v>
      </c>
      <c r="H29" s="118">
        <f t="shared" si="0"/>
        <v>0.72240000000000004</v>
      </c>
      <c r="I29" s="147"/>
    </row>
    <row r="30" spans="1:9" ht="15.75">
      <c r="A30" s="134" t="s">
        <v>333</v>
      </c>
      <c r="B30" s="135"/>
      <c r="C30" s="136"/>
      <c r="D30" s="137"/>
      <c r="E30" s="135"/>
      <c r="F30" s="138"/>
      <c r="G30" s="139"/>
      <c r="H30" s="140">
        <f>SUM(H29)</f>
        <v>0.72240000000000004</v>
      </c>
      <c r="I30" s="149"/>
    </row>
    <row r="31" spans="1:9" ht="15">
      <c r="A31" s="150"/>
      <c r="B31" s="150"/>
      <c r="C31" s="151"/>
      <c r="D31" s="151"/>
      <c r="E31" s="150"/>
      <c r="F31" s="152"/>
      <c r="G31" s="109"/>
      <c r="H31" s="109"/>
      <c r="I31" s="153"/>
    </row>
    <row r="32" spans="1:9" ht="15">
      <c r="A32" s="154" t="s">
        <v>334</v>
      </c>
      <c r="B32" s="73"/>
      <c r="C32" s="73"/>
      <c r="D32" s="155"/>
      <c r="E32" s="73"/>
      <c r="F32" s="156"/>
      <c r="G32" s="109"/>
      <c r="H32" s="109"/>
      <c r="I32" s="70"/>
    </row>
    <row r="33" spans="1:9" ht="15">
      <c r="A33" s="157" t="s">
        <v>335</v>
      </c>
      <c r="B33" s="157"/>
      <c r="C33" s="158" t="s">
        <v>336</v>
      </c>
      <c r="D33" s="158" t="s">
        <v>337</v>
      </c>
      <c r="E33" s="159"/>
      <c r="F33" s="160">
        <v>2.1999999999999999E-2</v>
      </c>
      <c r="G33" s="109">
        <v>2900</v>
      </c>
      <c r="H33" s="109">
        <f t="shared" si="0"/>
        <v>63.8</v>
      </c>
    </row>
    <row r="34" spans="1:9" ht="15">
      <c r="A34" s="161" t="s">
        <v>338</v>
      </c>
      <c r="B34" s="161"/>
      <c r="C34" s="162" t="s">
        <v>339</v>
      </c>
      <c r="D34" s="162" t="s">
        <v>327</v>
      </c>
      <c r="E34" s="161"/>
      <c r="F34" s="163">
        <v>1.5E-3</v>
      </c>
      <c r="G34" s="109">
        <v>1305.08</v>
      </c>
      <c r="H34" s="109">
        <f t="shared" si="0"/>
        <v>1.9576199999999999</v>
      </c>
    </row>
    <row r="35" spans="1:9" ht="15">
      <c r="A35" s="161" t="s">
        <v>340</v>
      </c>
      <c r="B35" s="161"/>
      <c r="C35" s="162" t="s">
        <v>341</v>
      </c>
      <c r="D35" s="162" t="s">
        <v>327</v>
      </c>
      <c r="E35" s="161"/>
      <c r="F35" s="160">
        <v>6.0000000000000001E-3</v>
      </c>
      <c r="G35" s="109">
        <v>390</v>
      </c>
      <c r="H35" s="109">
        <f t="shared" si="0"/>
        <v>2.34</v>
      </c>
    </row>
    <row r="36" spans="1:9" ht="15.75" thickBot="1">
      <c r="A36" s="164" t="s">
        <v>342</v>
      </c>
      <c r="B36" s="164"/>
      <c r="C36" s="165" t="s">
        <v>343</v>
      </c>
      <c r="D36" s="166" t="s">
        <v>327</v>
      </c>
      <c r="E36" s="164"/>
      <c r="F36" s="167">
        <v>8.0000000000000004E-4</v>
      </c>
      <c r="G36" s="118">
        <v>460</v>
      </c>
      <c r="H36" s="118">
        <f t="shared" si="0"/>
        <v>0.36799999999999999</v>
      </c>
    </row>
    <row r="37" spans="1:9" ht="15.75">
      <c r="A37" s="119" t="s">
        <v>344</v>
      </c>
      <c r="B37" s="168"/>
      <c r="C37" s="168"/>
      <c r="D37" s="169"/>
      <c r="E37" s="113"/>
      <c r="F37" s="170"/>
      <c r="G37" s="171"/>
      <c r="H37" s="172">
        <f>SUM(H33:H36)</f>
        <v>68.465620000000001</v>
      </c>
      <c r="I37" s="173"/>
    </row>
    <row r="38" spans="1:9" ht="15">
      <c r="A38" s="159"/>
      <c r="B38" s="159"/>
      <c r="C38" s="174"/>
      <c r="D38" s="175"/>
      <c r="E38" s="159"/>
      <c r="F38" s="176"/>
      <c r="G38" s="109"/>
      <c r="H38" s="109"/>
    </row>
    <row r="39" spans="1:9" ht="15">
      <c r="A39" s="96" t="s">
        <v>345</v>
      </c>
      <c r="B39" s="177"/>
      <c r="C39" s="177"/>
      <c r="D39" s="177"/>
      <c r="E39" s="177"/>
      <c r="F39" s="177"/>
      <c r="G39" s="109"/>
      <c r="H39" s="109"/>
      <c r="I39" s="157"/>
    </row>
    <row r="40" spans="1:9" ht="15">
      <c r="A40" s="178" t="s">
        <v>346</v>
      </c>
      <c r="B40" s="157"/>
      <c r="C40" s="177"/>
      <c r="D40" s="158"/>
      <c r="E40" s="177"/>
      <c r="F40" s="179"/>
      <c r="G40" s="109"/>
      <c r="H40" s="109"/>
      <c r="I40" s="85"/>
    </row>
    <row r="41" spans="1:9" ht="15.75">
      <c r="A41" s="145" t="s">
        <v>347</v>
      </c>
      <c r="B41" s="180" t="s">
        <v>348</v>
      </c>
      <c r="C41" s="181"/>
      <c r="D41" s="144" t="s">
        <v>349</v>
      </c>
      <c r="E41" s="143"/>
      <c r="F41" s="182">
        <v>1</v>
      </c>
      <c r="G41" s="109">
        <v>25</v>
      </c>
      <c r="H41" s="109">
        <f t="shared" si="0"/>
        <v>25</v>
      </c>
      <c r="I41" s="122"/>
    </row>
    <row r="42" spans="1:9" ht="15.75">
      <c r="A42" s="143" t="s">
        <v>350</v>
      </c>
      <c r="B42" s="183" t="s">
        <v>351</v>
      </c>
      <c r="C42" s="184"/>
      <c r="D42" s="144" t="s">
        <v>349</v>
      </c>
      <c r="E42" s="145"/>
      <c r="F42" s="144">
        <v>1</v>
      </c>
      <c r="G42" s="109">
        <v>20</v>
      </c>
      <c r="H42" s="109">
        <f t="shared" si="0"/>
        <v>20</v>
      </c>
      <c r="I42" s="122"/>
    </row>
    <row r="43" spans="1:9" ht="15.75">
      <c r="A43" s="145" t="s">
        <v>352</v>
      </c>
      <c r="B43" s="145"/>
      <c r="C43" s="143"/>
      <c r="D43" s="144" t="s">
        <v>349</v>
      </c>
      <c r="E43" s="143"/>
      <c r="F43" s="182">
        <v>1</v>
      </c>
      <c r="G43" s="109">
        <v>8</v>
      </c>
      <c r="H43" s="109">
        <f t="shared" si="0"/>
        <v>8</v>
      </c>
      <c r="I43" s="147"/>
    </row>
    <row r="44" spans="1:9" ht="15">
      <c r="A44" s="145" t="s">
        <v>353</v>
      </c>
      <c r="B44" s="145"/>
      <c r="C44" s="143"/>
      <c r="D44" s="144" t="s">
        <v>349</v>
      </c>
      <c r="E44" s="143"/>
      <c r="F44" s="182">
        <v>1</v>
      </c>
      <c r="G44" s="109">
        <v>4.17</v>
      </c>
      <c r="H44" s="109">
        <f t="shared" si="0"/>
        <v>4.17</v>
      </c>
      <c r="I44" s="147"/>
    </row>
    <row r="45" spans="1:9" ht="15">
      <c r="A45" s="185" t="s">
        <v>354</v>
      </c>
      <c r="B45" s="186"/>
      <c r="C45" s="186"/>
      <c r="D45" s="144" t="s">
        <v>349</v>
      </c>
      <c r="E45" s="145"/>
      <c r="F45" s="144">
        <v>1</v>
      </c>
      <c r="G45" s="109">
        <v>20</v>
      </c>
      <c r="H45" s="109">
        <f t="shared" si="0"/>
        <v>20</v>
      </c>
      <c r="I45" s="129"/>
    </row>
    <row r="46" spans="1:9" ht="15">
      <c r="A46" s="145" t="s">
        <v>355</v>
      </c>
      <c r="B46" s="187" t="s">
        <v>356</v>
      </c>
      <c r="C46" s="143"/>
      <c r="D46" s="144" t="s">
        <v>349</v>
      </c>
      <c r="E46" s="143"/>
      <c r="F46" s="182">
        <v>1</v>
      </c>
      <c r="G46" s="109">
        <v>5.45</v>
      </c>
      <c r="H46" s="109">
        <f t="shared" si="0"/>
        <v>5.45</v>
      </c>
      <c r="I46" s="147"/>
    </row>
    <row r="47" spans="1:9" ht="15.75">
      <c r="A47" s="145" t="s">
        <v>357</v>
      </c>
      <c r="B47" s="180" t="s">
        <v>358</v>
      </c>
      <c r="C47" s="181"/>
      <c r="D47" s="144" t="s">
        <v>349</v>
      </c>
      <c r="E47" s="143"/>
      <c r="F47" s="182">
        <v>1</v>
      </c>
      <c r="G47" s="109">
        <v>8.5</v>
      </c>
      <c r="H47" s="109">
        <f t="shared" si="0"/>
        <v>8.5</v>
      </c>
      <c r="I47" s="122"/>
    </row>
    <row r="48" spans="1:9" ht="15">
      <c r="A48" s="188"/>
      <c r="B48" s="189"/>
      <c r="C48" s="184"/>
      <c r="D48" s="190"/>
      <c r="E48" s="191"/>
      <c r="F48" s="190"/>
      <c r="G48" s="109"/>
      <c r="H48" s="109"/>
      <c r="I48" s="122"/>
    </row>
    <row r="49" spans="1:9" ht="15">
      <c r="A49" s="141" t="s">
        <v>359</v>
      </c>
      <c r="B49" s="144"/>
      <c r="C49" s="144"/>
      <c r="D49" s="144"/>
      <c r="E49" s="145"/>
      <c r="F49" s="144"/>
      <c r="G49" s="109"/>
      <c r="H49" s="109"/>
      <c r="I49" s="147"/>
    </row>
    <row r="50" spans="1:9" ht="15">
      <c r="A50" s="143" t="s">
        <v>360</v>
      </c>
      <c r="B50" s="144"/>
      <c r="C50" s="144"/>
      <c r="D50" s="144" t="s">
        <v>349</v>
      </c>
      <c r="E50" s="145"/>
      <c r="F50" s="144">
        <v>2</v>
      </c>
      <c r="G50" s="109">
        <v>0.83</v>
      </c>
      <c r="H50" s="109">
        <f t="shared" si="0"/>
        <v>1.66</v>
      </c>
      <c r="I50" s="147"/>
    </row>
    <row r="51" spans="1:9" ht="15">
      <c r="A51" s="143" t="s">
        <v>361</v>
      </c>
      <c r="B51" s="144"/>
      <c r="C51" s="144"/>
      <c r="D51" s="144" t="s">
        <v>349</v>
      </c>
      <c r="E51" s="145"/>
      <c r="F51" s="144">
        <v>3</v>
      </c>
      <c r="G51" s="109">
        <v>0.83</v>
      </c>
      <c r="H51" s="109">
        <f t="shared" si="0"/>
        <v>2.4899999999999998</v>
      </c>
      <c r="I51" s="147"/>
    </row>
    <row r="52" spans="1:9" ht="15">
      <c r="A52" s="143" t="s">
        <v>362</v>
      </c>
      <c r="B52" s="144"/>
      <c r="C52" s="144"/>
      <c r="D52" s="144" t="s">
        <v>349</v>
      </c>
      <c r="E52" s="145"/>
      <c r="F52" s="144">
        <v>2</v>
      </c>
      <c r="G52" s="109">
        <v>0.83</v>
      </c>
      <c r="H52" s="109">
        <f t="shared" si="0"/>
        <v>1.66</v>
      </c>
      <c r="I52" s="147"/>
    </row>
    <row r="53" spans="1:9" ht="15">
      <c r="A53" s="143" t="s">
        <v>363</v>
      </c>
      <c r="B53" s="144"/>
      <c r="C53" s="144"/>
      <c r="D53" s="144" t="s">
        <v>349</v>
      </c>
      <c r="E53" s="145"/>
      <c r="F53" s="144">
        <v>1</v>
      </c>
      <c r="G53" s="109">
        <v>0.83</v>
      </c>
      <c r="H53" s="109">
        <f t="shared" si="0"/>
        <v>0.83</v>
      </c>
      <c r="I53" s="147"/>
    </row>
    <row r="54" spans="1:9" ht="15">
      <c r="A54" s="143" t="s">
        <v>364</v>
      </c>
      <c r="B54" s="144"/>
      <c r="C54" s="144"/>
      <c r="D54" s="144" t="s">
        <v>349</v>
      </c>
      <c r="E54" s="145"/>
      <c r="F54" s="144">
        <v>2</v>
      </c>
      <c r="G54" s="109">
        <v>0.83</v>
      </c>
      <c r="H54" s="109">
        <f t="shared" si="0"/>
        <v>1.66</v>
      </c>
      <c r="I54" s="147"/>
    </row>
    <row r="55" spans="1:9" ht="15">
      <c r="A55" s="181"/>
      <c r="B55" s="190"/>
      <c r="C55" s="190"/>
      <c r="D55" s="190"/>
      <c r="E55" s="191"/>
      <c r="F55" s="190"/>
      <c r="G55" s="109"/>
      <c r="H55" s="109"/>
      <c r="I55" s="122"/>
    </row>
    <row r="56" spans="1:9" ht="15">
      <c r="A56" s="143" t="s">
        <v>365</v>
      </c>
      <c r="B56" s="187" t="s">
        <v>366</v>
      </c>
      <c r="C56" s="144"/>
      <c r="D56" s="144" t="s">
        <v>349</v>
      </c>
      <c r="E56" s="145"/>
      <c r="F56" s="144">
        <v>2</v>
      </c>
      <c r="G56" s="109">
        <v>5</v>
      </c>
      <c r="H56" s="109">
        <f t="shared" si="0"/>
        <v>10</v>
      </c>
      <c r="I56" s="147"/>
    </row>
    <row r="57" spans="1:9" ht="15">
      <c r="A57" s="143" t="s">
        <v>367</v>
      </c>
      <c r="B57" s="187" t="s">
        <v>368</v>
      </c>
      <c r="C57" s="144"/>
      <c r="D57" s="144" t="s">
        <v>349</v>
      </c>
      <c r="E57" s="145"/>
      <c r="F57" s="144">
        <v>2</v>
      </c>
      <c r="G57" s="109">
        <v>5</v>
      </c>
      <c r="H57" s="109">
        <f t="shared" si="0"/>
        <v>10</v>
      </c>
      <c r="I57" s="147"/>
    </row>
    <row r="58" spans="1:9" ht="15">
      <c r="A58" s="189"/>
      <c r="B58" s="189"/>
      <c r="C58" s="189"/>
      <c r="D58" s="189"/>
      <c r="E58" s="189"/>
      <c r="F58" s="189"/>
      <c r="G58" s="109"/>
      <c r="H58" s="109"/>
      <c r="I58" s="122"/>
    </row>
    <row r="59" spans="1:9" ht="15">
      <c r="A59" s="192" t="s">
        <v>369</v>
      </c>
      <c r="B59" s="193"/>
      <c r="C59" s="193"/>
      <c r="D59" s="193"/>
      <c r="E59" s="194"/>
      <c r="F59" s="193"/>
      <c r="G59" s="109"/>
      <c r="H59" s="109"/>
      <c r="I59" s="129"/>
    </row>
    <row r="60" spans="1:9" ht="15">
      <c r="A60" s="185" t="s">
        <v>370</v>
      </c>
      <c r="B60" s="193"/>
      <c r="C60" s="193"/>
      <c r="D60" s="193" t="s">
        <v>349</v>
      </c>
      <c r="E60" s="194"/>
      <c r="F60" s="193">
        <v>1</v>
      </c>
      <c r="G60" s="109">
        <v>11.9</v>
      </c>
      <c r="H60" s="109">
        <f t="shared" si="0"/>
        <v>11.9</v>
      </c>
      <c r="I60" s="129"/>
    </row>
    <row r="61" spans="1:9" ht="15">
      <c r="A61" s="181"/>
      <c r="B61" s="190"/>
      <c r="C61" s="190"/>
      <c r="D61" s="190"/>
      <c r="E61" s="191"/>
      <c r="F61" s="190"/>
      <c r="G61" s="109"/>
      <c r="H61" s="109"/>
      <c r="I61" s="122"/>
    </row>
    <row r="62" spans="1:9" ht="15">
      <c r="A62" s="101" t="s">
        <v>371</v>
      </c>
      <c r="B62" s="144"/>
      <c r="C62" s="144"/>
      <c r="D62" s="144"/>
      <c r="E62" s="145"/>
      <c r="F62" s="147"/>
      <c r="G62" s="109"/>
      <c r="H62" s="109"/>
      <c r="I62" s="147"/>
    </row>
    <row r="63" spans="1:9" ht="15">
      <c r="A63" s="143" t="s">
        <v>372</v>
      </c>
      <c r="B63" s="144"/>
      <c r="C63" s="144"/>
      <c r="D63" s="144" t="s">
        <v>349</v>
      </c>
      <c r="E63" s="145"/>
      <c r="F63" s="144">
        <v>1</v>
      </c>
      <c r="G63" s="109">
        <v>144.06</v>
      </c>
      <c r="H63" s="109">
        <f t="shared" si="0"/>
        <v>144.06</v>
      </c>
      <c r="I63" s="147"/>
    </row>
    <row r="64" spans="1:9" ht="15">
      <c r="A64" s="143" t="s">
        <v>373</v>
      </c>
      <c r="B64" s="144"/>
      <c r="C64" s="144"/>
      <c r="D64" s="144" t="s">
        <v>349</v>
      </c>
      <c r="E64" s="145"/>
      <c r="F64" s="144">
        <v>1</v>
      </c>
      <c r="G64" s="109">
        <v>21.55</v>
      </c>
      <c r="H64" s="109">
        <f t="shared" si="0"/>
        <v>21.55</v>
      </c>
      <c r="I64" s="147"/>
    </row>
    <row r="65" spans="1:9" ht="15">
      <c r="A65" s="189"/>
      <c r="B65" s="189"/>
      <c r="C65" s="189"/>
      <c r="D65" s="189"/>
      <c r="E65" s="189"/>
      <c r="F65" s="189"/>
      <c r="G65" s="109"/>
      <c r="H65" s="109"/>
      <c r="I65" s="122"/>
    </row>
    <row r="66" spans="1:9" ht="15">
      <c r="A66" s="143" t="s">
        <v>374</v>
      </c>
      <c r="B66" s="144"/>
      <c r="C66" s="144"/>
      <c r="D66" s="144" t="s">
        <v>349</v>
      </c>
      <c r="E66" s="145"/>
      <c r="F66" s="144">
        <v>1</v>
      </c>
      <c r="G66" s="109">
        <v>4.13</v>
      </c>
      <c r="H66" s="109">
        <f t="shared" si="0"/>
        <v>4.13</v>
      </c>
      <c r="I66" s="147"/>
    </row>
    <row r="67" spans="1:9" ht="15">
      <c r="A67" s="143" t="s">
        <v>375</v>
      </c>
      <c r="B67" s="195"/>
      <c r="C67" s="195"/>
      <c r="D67" s="144" t="s">
        <v>349</v>
      </c>
      <c r="E67" s="145"/>
      <c r="F67" s="144">
        <v>1</v>
      </c>
      <c r="G67" s="109">
        <v>20.61</v>
      </c>
      <c r="H67" s="109">
        <f t="shared" si="0"/>
        <v>20.61</v>
      </c>
      <c r="I67" s="147"/>
    </row>
    <row r="68" spans="1:9" ht="15">
      <c r="A68" s="143" t="s">
        <v>376</v>
      </c>
      <c r="B68" s="129"/>
      <c r="C68" s="129"/>
      <c r="D68" s="129"/>
      <c r="E68" s="129"/>
      <c r="F68" s="129"/>
      <c r="G68" s="109"/>
      <c r="H68" s="109"/>
      <c r="I68" s="129"/>
    </row>
    <row r="69" spans="1:9" ht="15.75">
      <c r="A69" s="194" t="s">
        <v>377</v>
      </c>
      <c r="B69" s="129"/>
      <c r="C69" s="129"/>
      <c r="D69" s="144" t="s">
        <v>349</v>
      </c>
      <c r="E69" s="129"/>
      <c r="F69" s="144">
        <v>1</v>
      </c>
      <c r="G69" s="109">
        <v>22</v>
      </c>
      <c r="H69" s="109">
        <f t="shared" si="0"/>
        <v>22</v>
      </c>
      <c r="I69" s="129"/>
    </row>
    <row r="70" spans="1:9" ht="15">
      <c r="A70" s="189"/>
      <c r="B70" s="189"/>
      <c r="C70" s="189"/>
      <c r="D70" s="189"/>
      <c r="E70" s="189"/>
      <c r="F70" s="189"/>
      <c r="G70" s="109"/>
      <c r="H70" s="109"/>
      <c r="I70" s="122"/>
    </row>
    <row r="71" spans="1:9" ht="15">
      <c r="A71" s="194" t="s">
        <v>378</v>
      </c>
      <c r="B71" s="129"/>
      <c r="C71" s="129"/>
      <c r="D71" s="193" t="s">
        <v>349</v>
      </c>
      <c r="E71" s="194"/>
      <c r="F71" s="193">
        <v>4</v>
      </c>
      <c r="G71" s="109">
        <v>65</v>
      </c>
      <c r="H71" s="109">
        <f t="shared" si="0"/>
        <v>260</v>
      </c>
      <c r="I71" s="129"/>
    </row>
    <row r="72" spans="1:9" ht="15">
      <c r="A72" s="194" t="s">
        <v>379</v>
      </c>
      <c r="B72" s="129"/>
      <c r="C72" s="129"/>
      <c r="D72" s="193" t="s">
        <v>349</v>
      </c>
      <c r="E72" s="194"/>
      <c r="F72" s="193">
        <v>2</v>
      </c>
      <c r="G72" s="109">
        <v>8.76</v>
      </c>
      <c r="H72" s="109">
        <f t="shared" si="0"/>
        <v>17.52</v>
      </c>
      <c r="I72" s="129"/>
    </row>
    <row r="73" spans="1:9" ht="15">
      <c r="A73" s="194" t="s">
        <v>380</v>
      </c>
      <c r="B73" s="129"/>
      <c r="C73" s="129"/>
      <c r="D73" s="193" t="s">
        <v>349</v>
      </c>
      <c r="E73" s="194"/>
      <c r="F73" s="193">
        <v>1</v>
      </c>
      <c r="G73" s="109">
        <v>2.04</v>
      </c>
      <c r="H73" s="109">
        <f t="shared" si="0"/>
        <v>2.04</v>
      </c>
      <c r="I73" s="129"/>
    </row>
    <row r="74" spans="1:9" ht="15">
      <c r="A74" s="194" t="s">
        <v>381</v>
      </c>
      <c r="B74" s="129"/>
      <c r="C74" s="129"/>
      <c r="D74" s="193" t="s">
        <v>349</v>
      </c>
      <c r="E74" s="194"/>
      <c r="F74" s="193">
        <v>3</v>
      </c>
      <c r="G74" s="109">
        <v>334.63</v>
      </c>
      <c r="H74" s="109">
        <f t="shared" si="0"/>
        <v>1003.89</v>
      </c>
      <c r="I74" s="129"/>
    </row>
    <row r="75" spans="1:9" ht="15">
      <c r="A75" s="194" t="s">
        <v>382</v>
      </c>
      <c r="B75" s="129"/>
      <c r="C75" s="129"/>
      <c r="D75" s="193" t="s">
        <v>349</v>
      </c>
      <c r="E75" s="194"/>
      <c r="F75" s="193">
        <v>1</v>
      </c>
      <c r="G75" s="109">
        <v>19.7</v>
      </c>
      <c r="H75" s="109">
        <f t="shared" si="0"/>
        <v>19.7</v>
      </c>
      <c r="I75" s="129"/>
    </row>
    <row r="76" spans="1:9" ht="15">
      <c r="A76" s="194" t="s">
        <v>383</v>
      </c>
      <c r="B76" s="129"/>
      <c r="C76" s="129"/>
      <c r="D76" s="129"/>
      <c r="E76" s="129"/>
      <c r="F76" s="129"/>
      <c r="G76" s="109"/>
      <c r="H76" s="109"/>
      <c r="I76" s="129"/>
    </row>
    <row r="77" spans="1:9" ht="15">
      <c r="A77" s="122"/>
      <c r="B77" s="189"/>
      <c r="C77" s="189"/>
      <c r="D77" s="189"/>
      <c r="E77" s="189"/>
      <c r="F77" s="189"/>
      <c r="G77" s="109"/>
      <c r="H77" s="109"/>
      <c r="I77" s="122"/>
    </row>
    <row r="78" spans="1:9" ht="15">
      <c r="A78" s="194" t="s">
        <v>384</v>
      </c>
      <c r="B78" s="194"/>
      <c r="C78" s="194"/>
      <c r="D78" s="129"/>
      <c r="E78" s="129"/>
      <c r="F78" s="129"/>
      <c r="G78" s="109"/>
      <c r="H78" s="109"/>
      <c r="I78" s="129"/>
    </row>
    <row r="79" spans="1:9" ht="15">
      <c r="A79" s="194" t="s">
        <v>385</v>
      </c>
      <c r="B79" s="194"/>
      <c r="C79" s="194"/>
      <c r="D79" s="193" t="s">
        <v>349</v>
      </c>
      <c r="E79" s="193"/>
      <c r="F79" s="193">
        <v>1</v>
      </c>
      <c r="G79" s="109">
        <v>1091.67</v>
      </c>
      <c r="H79" s="109">
        <f t="shared" si="0"/>
        <v>1091.67</v>
      </c>
      <c r="I79" s="129"/>
    </row>
    <row r="80" spans="1:9" ht="15">
      <c r="A80" s="194" t="s">
        <v>386</v>
      </c>
      <c r="B80" s="129"/>
      <c r="C80" s="129"/>
      <c r="D80" s="193" t="s">
        <v>349</v>
      </c>
      <c r="E80" s="193"/>
      <c r="F80" s="193">
        <v>2</v>
      </c>
      <c r="G80" s="109">
        <v>20</v>
      </c>
      <c r="H80" s="109">
        <f t="shared" si="0"/>
        <v>40</v>
      </c>
      <c r="I80" s="129"/>
    </row>
    <row r="81" spans="1:9" ht="15">
      <c r="A81" s="189"/>
      <c r="B81" s="189"/>
      <c r="C81" s="189"/>
      <c r="D81" s="189"/>
      <c r="E81" s="189"/>
      <c r="F81" s="189"/>
      <c r="G81" s="109"/>
      <c r="H81" s="109"/>
      <c r="I81" s="122"/>
    </row>
    <row r="82" spans="1:9" ht="15">
      <c r="A82" s="129"/>
      <c r="B82" s="129"/>
      <c r="C82" s="129"/>
      <c r="D82" s="129"/>
      <c r="E82" s="129"/>
      <c r="F82" s="129"/>
      <c r="G82" s="109"/>
      <c r="H82" s="109"/>
      <c r="I82" s="129"/>
    </row>
    <row r="83" spans="1:9" ht="15">
      <c r="A83" s="194" t="s">
        <v>387</v>
      </c>
      <c r="B83" s="194"/>
      <c r="C83" s="196" t="s">
        <v>388</v>
      </c>
      <c r="D83" s="193" t="s">
        <v>349</v>
      </c>
      <c r="E83" s="194"/>
      <c r="F83" s="193">
        <v>1</v>
      </c>
      <c r="G83" s="109">
        <v>15.31</v>
      </c>
      <c r="H83" s="109">
        <f t="shared" ref="H83:H86" si="1">G83*F83</f>
        <v>15.31</v>
      </c>
      <c r="I83" s="129"/>
    </row>
    <row r="84" spans="1:9" ht="15">
      <c r="A84" s="194" t="s">
        <v>389</v>
      </c>
      <c r="B84" s="194"/>
      <c r="C84" s="194"/>
      <c r="D84" s="194"/>
      <c r="E84" s="194"/>
      <c r="F84" s="193"/>
      <c r="G84" s="109"/>
      <c r="H84" s="109"/>
      <c r="I84" s="129"/>
    </row>
    <row r="85" spans="1:9" ht="15">
      <c r="A85" s="194" t="s">
        <v>390</v>
      </c>
      <c r="B85" s="193" t="s">
        <v>391</v>
      </c>
      <c r="C85" s="193"/>
      <c r="D85" s="193" t="s">
        <v>349</v>
      </c>
      <c r="E85" s="194"/>
      <c r="F85" s="193">
        <v>1</v>
      </c>
      <c r="G85" s="109">
        <v>100</v>
      </c>
      <c r="H85" s="109">
        <f t="shared" si="1"/>
        <v>100</v>
      </c>
      <c r="I85" s="129"/>
    </row>
    <row r="86" spans="1:9" ht="15.75" thickBot="1">
      <c r="A86" s="197" t="s">
        <v>392</v>
      </c>
      <c r="B86" s="197" t="s">
        <v>393</v>
      </c>
      <c r="C86" s="198"/>
      <c r="D86" s="199" t="s">
        <v>349</v>
      </c>
      <c r="E86" s="199"/>
      <c r="F86" s="199">
        <v>1</v>
      </c>
      <c r="G86" s="118">
        <v>550</v>
      </c>
      <c r="H86" s="118">
        <f t="shared" si="1"/>
        <v>550</v>
      </c>
      <c r="I86" s="129"/>
    </row>
    <row r="87" spans="1:9" ht="15.75">
      <c r="A87" s="200" t="s">
        <v>394</v>
      </c>
      <c r="B87" s="122"/>
      <c r="C87" s="201"/>
      <c r="D87" s="169"/>
      <c r="E87" s="122"/>
      <c r="F87" s="202"/>
      <c r="G87" s="169"/>
      <c r="H87" s="203">
        <f>SUM(H41:H86)</f>
        <v>3443.7999999999997</v>
      </c>
      <c r="I87" s="204"/>
    </row>
    <row r="88" spans="1:9" ht="15">
      <c r="A88" s="205"/>
      <c r="B88" s="122"/>
      <c r="C88" s="201"/>
      <c r="D88" s="169"/>
      <c r="E88" s="122"/>
      <c r="F88" s="202"/>
      <c r="G88" s="206"/>
      <c r="H88" s="207"/>
    </row>
    <row r="89" spans="1:9" ht="15">
      <c r="A89" s="205"/>
      <c r="B89" s="122"/>
      <c r="C89" s="201"/>
      <c r="D89" s="169"/>
      <c r="E89" s="122"/>
      <c r="F89" s="202"/>
      <c r="G89" s="206"/>
      <c r="H89" s="207"/>
    </row>
    <row r="90" spans="1:9" ht="15.75">
      <c r="A90" s="208" t="s">
        <v>395</v>
      </c>
      <c r="C90" s="209"/>
      <c r="D90" s="162"/>
      <c r="F90" s="210"/>
      <c r="G90" s="211"/>
      <c r="H90" s="40">
        <f>H22+H26+H30+H37</f>
        <v>97.176070026999994</v>
      </c>
    </row>
    <row r="91" spans="1:9" ht="15.75">
      <c r="A91" s="208" t="s">
        <v>396</v>
      </c>
      <c r="C91" s="209"/>
      <c r="D91" s="162"/>
      <c r="F91" s="210"/>
      <c r="G91" s="211"/>
      <c r="H91" s="40">
        <f>0.026*H90</f>
        <v>2.5265778207019998</v>
      </c>
    </row>
    <row r="92" spans="1:9" ht="15.75">
      <c r="A92" s="208" t="s">
        <v>397</v>
      </c>
      <c r="C92" s="209"/>
      <c r="D92" s="162"/>
      <c r="F92" s="210"/>
      <c r="G92" s="211"/>
      <c r="H92" s="40">
        <f>-(0.05*H90)</f>
        <v>-4.8588035013499997</v>
      </c>
    </row>
    <row r="93" spans="1:9" ht="15.75">
      <c r="A93" s="208" t="s">
        <v>398</v>
      </c>
      <c r="C93" s="209"/>
      <c r="D93" s="162"/>
      <c r="F93" s="210"/>
      <c r="G93" s="211"/>
      <c r="H93" s="40"/>
    </row>
    <row r="94" spans="1:9" ht="15.75">
      <c r="A94" s="208" t="s">
        <v>399</v>
      </c>
      <c r="B94" s="212"/>
      <c r="C94" s="213"/>
      <c r="D94" s="162"/>
      <c r="F94" s="210"/>
      <c r="G94" s="211"/>
      <c r="H94" s="40">
        <f>SUM(H90:H93)</f>
        <v>94.843844346352</v>
      </c>
    </row>
    <row r="95" spans="1:9" ht="15.75">
      <c r="A95" s="208"/>
      <c r="C95" s="209"/>
      <c r="F95" s="210"/>
      <c r="G95" s="211"/>
      <c r="H95" s="40"/>
    </row>
    <row r="96" spans="1:9" ht="15.75">
      <c r="A96" s="208" t="s">
        <v>400</v>
      </c>
      <c r="C96" s="209"/>
      <c r="D96" s="162"/>
      <c r="F96" s="210"/>
      <c r="G96" s="211"/>
      <c r="H96" s="40">
        <f>H87</f>
        <v>3443.7999999999997</v>
      </c>
    </row>
    <row r="97" spans="1:9" ht="15.75">
      <c r="A97" s="208" t="s">
        <v>401</v>
      </c>
      <c r="C97" s="209"/>
      <c r="D97" s="162"/>
      <c r="F97" s="210"/>
      <c r="G97" s="211"/>
      <c r="H97" s="40">
        <f>0.026*H96</f>
        <v>89.538799999999995</v>
      </c>
    </row>
    <row r="98" spans="1:9" ht="15.75">
      <c r="A98" s="208" t="s">
        <v>402</v>
      </c>
      <c r="C98" s="209"/>
      <c r="D98" s="162"/>
      <c r="F98" s="210"/>
      <c r="G98" s="211"/>
      <c r="H98" s="40">
        <f>SUM(H96:H97)</f>
        <v>3533.3387999999995</v>
      </c>
    </row>
    <row r="99" spans="1:9" ht="15.75">
      <c r="A99" s="208"/>
      <c r="C99" s="209"/>
      <c r="D99" s="162"/>
      <c r="F99" s="210"/>
      <c r="G99" s="211"/>
      <c r="H99" s="40"/>
    </row>
    <row r="100" spans="1:9" ht="15.75">
      <c r="A100" s="208"/>
      <c r="C100" s="209"/>
      <c r="D100" s="162"/>
      <c r="F100" s="210"/>
      <c r="G100" s="211"/>
      <c r="H100" s="40"/>
    </row>
    <row r="101" spans="1:9" ht="15.75">
      <c r="A101" s="208" t="s">
        <v>403</v>
      </c>
      <c r="C101" s="209"/>
      <c r="D101" s="162"/>
      <c r="F101" s="210"/>
      <c r="G101" s="211"/>
      <c r="H101" s="40">
        <f>H94+H98</f>
        <v>3628.1826443463515</v>
      </c>
    </row>
    <row r="102" spans="1:9" ht="15.75">
      <c r="A102" s="208"/>
      <c r="C102" s="209"/>
      <c r="D102" s="162"/>
      <c r="F102" s="210"/>
      <c r="G102" s="211"/>
      <c r="H102" s="109"/>
    </row>
    <row r="103" spans="1:9" ht="15">
      <c r="A103" s="214" t="s">
        <v>404</v>
      </c>
      <c r="B103" s="161"/>
      <c r="C103" s="215"/>
      <c r="D103" s="215"/>
      <c r="E103" s="161"/>
      <c r="F103" s="210"/>
      <c r="G103" s="216"/>
      <c r="H103" s="217">
        <v>1304.32</v>
      </c>
    </row>
    <row r="104" spans="1:9" ht="15">
      <c r="A104" s="9" t="s">
        <v>405</v>
      </c>
      <c r="B104" s="218"/>
      <c r="C104" s="219"/>
      <c r="D104" s="161"/>
      <c r="E104" s="161"/>
      <c r="F104" s="218"/>
      <c r="G104" s="218"/>
      <c r="H104" s="220">
        <f>H103*0.307</f>
        <v>400.42623999999995</v>
      </c>
      <c r="I104" s="218"/>
    </row>
    <row r="105" spans="1:9">
      <c r="A105" s="9" t="s">
        <v>406</v>
      </c>
      <c r="B105" s="209"/>
      <c r="C105" s="209"/>
      <c r="D105" s="209"/>
      <c r="E105" s="209"/>
      <c r="F105" s="209"/>
      <c r="G105" s="209"/>
      <c r="H105" s="220">
        <f>H103*3.2+3.25</f>
        <v>4177.0739999999996</v>
      </c>
      <c r="I105" s="209"/>
    </row>
    <row r="106" spans="1:9">
      <c r="A106" s="10" t="s">
        <v>407</v>
      </c>
      <c r="B106" s="221"/>
      <c r="C106" s="221"/>
      <c r="D106" s="221"/>
      <c r="E106" s="221"/>
      <c r="F106" s="221"/>
      <c r="G106" s="221"/>
      <c r="H106" s="220">
        <f>H101+H103+H104+H105</f>
        <v>9510.0028843463515</v>
      </c>
      <c r="I106" s="221"/>
    </row>
    <row r="107" spans="1:9" ht="15">
      <c r="A107" s="9" t="s">
        <v>408</v>
      </c>
      <c r="B107" s="161"/>
      <c r="C107" s="215"/>
      <c r="D107" s="162"/>
      <c r="E107" s="161"/>
      <c r="F107" s="210"/>
      <c r="H107" s="220">
        <v>0</v>
      </c>
    </row>
    <row r="108" spans="1:9" ht="15.75">
      <c r="A108" s="222" t="s">
        <v>409</v>
      </c>
      <c r="B108" s="161"/>
      <c r="C108" s="215"/>
      <c r="D108" s="162"/>
      <c r="E108" s="161"/>
      <c r="F108" s="210"/>
      <c r="G108" s="223"/>
      <c r="H108" s="224">
        <f>H106</f>
        <v>9510.0028843463515</v>
      </c>
      <c r="I108" s="223"/>
    </row>
    <row r="109" spans="1:9" ht="15">
      <c r="A109" s="4"/>
      <c r="B109" s="161"/>
      <c r="C109" s="215"/>
      <c r="D109" s="162"/>
      <c r="E109" s="161"/>
      <c r="F109" s="210"/>
      <c r="G109" s="223"/>
      <c r="H109" s="220"/>
      <c r="I109" s="223"/>
    </row>
    <row r="110" spans="1:9" ht="15">
      <c r="B110" s="161"/>
      <c r="C110" s="215"/>
      <c r="D110" s="162"/>
      <c r="E110" s="161"/>
      <c r="F110" s="210"/>
    </row>
    <row r="111" spans="1:9" ht="15">
      <c r="A111" s="225"/>
      <c r="B111" s="161"/>
      <c r="C111" s="215"/>
      <c r="D111" s="162"/>
      <c r="E111" s="161"/>
      <c r="F111" s="210"/>
    </row>
    <row r="112" spans="1:9" ht="15.75">
      <c r="A112" s="208"/>
      <c r="B112" s="208" t="s">
        <v>410</v>
      </c>
      <c r="C112" s="226"/>
      <c r="D112" s="208"/>
      <c r="E112" s="208"/>
      <c r="F112" s="227" t="s">
        <v>411</v>
      </c>
      <c r="G112" s="208"/>
      <c r="H112" s="208"/>
      <c r="I112" s="208"/>
    </row>
    <row r="113" spans="1:9">
      <c r="C113" s="209"/>
      <c r="F113" s="228"/>
    </row>
    <row r="114" spans="1:9" ht="14.25">
      <c r="A114" s="229"/>
      <c r="B114" s="229"/>
      <c r="C114" s="229"/>
      <c r="D114" s="229"/>
      <c r="E114" s="229"/>
      <c r="F114" s="229"/>
      <c r="G114" s="229"/>
      <c r="H114" s="229"/>
      <c r="I114" s="229"/>
    </row>
    <row r="115" spans="1:9">
      <c r="A115" s="336" t="s">
        <v>412</v>
      </c>
      <c r="B115" s="336"/>
      <c r="C115" s="336"/>
      <c r="D115" s="336"/>
      <c r="E115" s="336"/>
      <c r="F115" s="336"/>
      <c r="G115" s="336"/>
      <c r="H115" s="336"/>
      <c r="I115" s="336"/>
    </row>
    <row r="116" spans="1:9">
      <c r="A116" s="336" t="s">
        <v>412</v>
      </c>
      <c r="B116" s="336"/>
      <c r="C116" s="336"/>
      <c r="D116" s="336"/>
      <c r="E116" s="336"/>
      <c r="F116" s="336"/>
      <c r="G116" s="336"/>
      <c r="H116" s="336"/>
      <c r="I116" s="336"/>
    </row>
    <row r="117" spans="1:9" ht="15">
      <c r="A117" s="334"/>
      <c r="B117" s="334"/>
      <c r="C117" s="334"/>
      <c r="D117" s="334"/>
      <c r="E117" s="161"/>
      <c r="F117" s="162"/>
      <c r="G117" s="223"/>
    </row>
  </sheetData>
  <mergeCells count="6">
    <mergeCell ref="A117:D117"/>
    <mergeCell ref="A10:H10"/>
    <mergeCell ref="A11:H11"/>
    <mergeCell ref="A12:H12"/>
    <mergeCell ref="A115:I115"/>
    <mergeCell ref="A116:I1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Для ОАО РЖД на 2020 </vt:lpstr>
      <vt:lpstr>АОР</vt:lpstr>
      <vt:lpstr>'Для ОАО РЖД на 2020 '!Заголовки_для_печати</vt:lpstr>
      <vt:lpstr>'Для ОАО РЖД на 2020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MEZ-0000</dc:creator>
  <cp:lastModifiedBy>Иванова В.В.</cp:lastModifiedBy>
  <cp:lastPrinted>2021-11-08T06:22:42Z</cp:lastPrinted>
  <dcterms:created xsi:type="dcterms:W3CDTF">2018-05-15T05:40:30Z</dcterms:created>
  <dcterms:modified xsi:type="dcterms:W3CDTF">2021-11-08T06:23:13Z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Для дорог Прайс.xlsx</vt:lpwstr>
  </property>
</Properties>
</file>